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91" sheetId="1" r:id="rId1"/>
    <sheet name="TYPE_UOS" sheetId="2" r:id="rId2"/>
    <sheet name="TYPE_UIS" sheetId="3" r:id="rId3"/>
    <sheet name="TYPE_GOS" sheetId="4" r:id="rId4"/>
    <sheet name="TYPE_GIS" sheetId="5" r:id="rId5"/>
    <sheet name="TUIT_T" sheetId="6" r:id="rId6"/>
    <sheet name="TUITS_T" sheetId="7" r:id="rId7"/>
    <sheet name="TUIT%PI_S" sheetId="8" r:id="rId8"/>
  </sheets>
  <definedNames>
    <definedName name="\c">'Tuit91'!$B$632</definedName>
    <definedName name="\p">'Tuit91'!$B$621</definedName>
    <definedName name="\s">'Tuit91'!$G$632</definedName>
    <definedName name="\x">'Tuit91'!$B$627</definedName>
    <definedName name="__123Graph_A" hidden="1">'Tuit91'!$AA$637:$AA$646</definedName>
    <definedName name="__123Graph_ATUIT%PI_S" hidden="1">'Tuit91'!$AB$28:$AB$655</definedName>
    <definedName name="__123Graph_ATUITS_T" hidden="1">'Tuit91'!$W$28:$W$655</definedName>
    <definedName name="__123Graph_ATYPE_GIS" hidden="1">'Tuit91'!$AB$637:$AB$642</definedName>
    <definedName name="__123Graph_ATYPE_GOS" hidden="1">'Tuit91'!$AD$637:$AD$642</definedName>
    <definedName name="__123Graph_ATYPE_UIS" hidden="1">'Tuit91'!$AA$637:$AA$646</definedName>
    <definedName name="__123Graph_ATYPE_UOS" hidden="1">'Tuit91'!$AC$637:$AC$646</definedName>
    <definedName name="__123Graph_DTUIT%PI_S" hidden="1">'Tuit91'!$AC$28:$AC$655</definedName>
    <definedName name="__123Graph_DTUITS_T" hidden="1">'Tuit91'!$X$28:$X$655</definedName>
    <definedName name="__123Graph_FTUIT%PI_S" hidden="1">'Tuit91'!$AD$28:$AD$655</definedName>
    <definedName name="__123Graph_FTUIT_T" hidden="1">'Tuit91'!$AA$636:$AA$648</definedName>
    <definedName name="__123Graph_FTUITS_T" hidden="1">'Tuit91'!$Y$28:$Y$655</definedName>
    <definedName name="__123Graph_LBL_A" hidden="1">'Tuit91'!$AA$637:$AA$647</definedName>
    <definedName name="__123Graph_LBL_ATYPE_GIS" hidden="1">'Tuit91'!$AB$637:$AB$642</definedName>
    <definedName name="__123Graph_LBL_ATYPE_GOS" hidden="1">'Tuit91'!$AD$637:$AD$642</definedName>
    <definedName name="__123Graph_LBL_ATYPE_UIS" hidden="1">'Tuit91'!$AA$637:$AA$647</definedName>
    <definedName name="__123Graph_LBL_ATYPE_UOS" hidden="1">'Tuit91'!$AC$637:$AC$647</definedName>
    <definedName name="__123Graph_LBL_FTUIT_T" hidden="1">'Tuit91'!$AA$636:$AA$651</definedName>
    <definedName name="__123Graph_X" hidden="1">'Tuit91'!$V$637:$V$647</definedName>
    <definedName name="__123Graph_XTUIT%PI_S" hidden="1">'Tuit91'!$V$28:$V$655</definedName>
    <definedName name="__123Graph_XTUIT_T" hidden="1">'Tuit91'!$V$636:$V$648</definedName>
    <definedName name="__123Graph_XTUITS_T" hidden="1">'Tuit91'!$V$28:$V$655</definedName>
    <definedName name="__123Graph_XTYPE_GIS" hidden="1">'Tuit91'!$V$637:$V$647</definedName>
    <definedName name="__123Graph_XTYPE_GOS" hidden="1">'Tuit91'!$V$637:$V$647</definedName>
    <definedName name="__123Graph_XTYPE_UIS" hidden="1">'Tuit91'!$V$637:$V$647</definedName>
    <definedName name="__123Graph_XTYPE_UOS" hidden="1">'Tuit91'!$V$637:$V$647</definedName>
    <definedName name="_Key1" hidden="1">'Tuit91'!$B$23</definedName>
    <definedName name="_Key2" hidden="1">'Tuit91'!$D$23</definedName>
    <definedName name="_Order1" hidden="1">255</definedName>
    <definedName name="_Order2" hidden="1">255</definedName>
    <definedName name="_Regression_Int" localSheetId="0" hidden="1">1</definedName>
    <definedName name="_Sort" hidden="1">'Tuit91'!$B$23:$T$611</definedName>
    <definedName name="CRITERIA">'Tuit91'!$C$616:$C$617</definedName>
    <definedName name="Criteria_MI">'Tuit91'!$C$616:$C$617</definedName>
    <definedName name="DATA">#REF!</definedName>
    <definedName name="DB">'Tuit91'!$B$22:$F$592</definedName>
    <definedName name="FL_DAT">#REF!</definedName>
    <definedName name="G_5">'Tuit91'!$CD$788:$CF$869</definedName>
    <definedName name="G_6">'Tuit91'!$CG$871:$CI$952</definedName>
    <definedName name="GA_DAT">'Tuit91'!$B$47:$T$49</definedName>
    <definedName name="H">'Tuit91'!$W$655</definedName>
    <definedName name="KY_DAT">#REF!</definedName>
    <definedName name="LA_DAT">'Tuit91'!$B$110:$T$129</definedName>
    <definedName name="M">'Tuit91'!$D$621</definedName>
    <definedName name="MD_DAT">#REF!</definedName>
    <definedName name="MS_DAT">#REF!</definedName>
    <definedName name="N_7">'Tuit91'!$AM$687:$BB$707</definedName>
    <definedName name="N_8">'Tuit91'!$BD$725:$BM$745</definedName>
    <definedName name="N_9">'Tuit91'!$BP$763:$CC$783</definedName>
    <definedName name="NC_DAT">#REF!</definedName>
    <definedName name="NOTE">#REF!</definedName>
    <definedName name="OK_DAT">#REF!</definedName>
    <definedName name="_xlnm.Print_Area" localSheetId="0">'Tuit91'!$BO$751:$CC$786</definedName>
    <definedName name="Print_Area_MI" localSheetId="0">'Tuit91'!$BO$751:$CC$786</definedName>
    <definedName name="R_">'Tuit91'!$I$23:$I$51</definedName>
    <definedName name="RNG_DATA_A">'Tuit91'!$AD$656:$AF$670</definedName>
    <definedName name="RNG_LABEL_X">'Tuit91'!$AD$653:$AF$653</definedName>
    <definedName name="RNG_LABEL_Y">'Tuit91'!$AC$656:$AC$670</definedName>
    <definedName name="SC_DAT">'Tuit91'!$B$373:$T$405</definedName>
    <definedName name="T_10">'Tuit91'!$BO$749:$BV$795</definedName>
    <definedName name="T_7">'Tuit91'!$AL$675:$BB$711</definedName>
    <definedName name="T_8">'Tuit91'!$BC$713:$BM$748</definedName>
    <definedName name="T_9">'Tuit91'!$BO$752:$CC$786</definedName>
    <definedName name="TABLES">'Tuit91'!$AL$675:$CC$786</definedName>
    <definedName name="TEMP">'Tuit91'!$B$389:$D$416</definedName>
    <definedName name="TN_DAT">'Tuit91'!$B$406:$T$432</definedName>
    <definedName name="TX_DAT">#REF!</definedName>
    <definedName name="VA_DAT">'Tuit91'!$B$530:$F$580</definedName>
    <definedName name="WV_DAT">#REF!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<sst xmlns="http://schemas.openxmlformats.org/spreadsheetml/2006/main" count="2912" uniqueCount="699">
  <si>
    <t xml:space="preserve">          1990-91 SREB State Data Exchange</t>
  </si>
  <si>
    <t>Part 5</t>
  </si>
  <si>
    <t xml:space="preserve">  This LOTUS 1-2-3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</si>
  <si>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</si>
  <si>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</si>
  <si>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</si>
  <si>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</si>
  <si>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</si>
  <si>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</si>
  <si>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</si>
  <si>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</si>
  <si>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</si>
  <si>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8-9 etc.</t>
  </si>
  <si>
    <t>STATE</t>
  </si>
  <si>
    <t>INSTITUTION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</si>
  <si>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</si>
  <si>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</si>
  <si>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</si>
  <si>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</si>
  <si>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</si>
  <si>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</si>
  <si>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</si>
  <si>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</si>
  <si>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</si>
  <si>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</si>
  <si>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</si>
  <si>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O-R</t>
  </si>
  <si>
    <t>O-NR</t>
  </si>
  <si>
    <t>V-R</t>
  </si>
  <si>
    <t>V-NR</t>
  </si>
  <si>
    <t>OT-R</t>
  </si>
  <si>
    <t>OT-NR</t>
  </si>
  <si>
    <t>|</t>
  </si>
  <si>
    <t>AL</t>
  </si>
  <si>
    <t>UA</t>
  </si>
  <si>
    <t>1a</t>
  </si>
  <si>
    <t>AU</t>
  </si>
  <si>
    <t>UAB</t>
  </si>
  <si>
    <t>1b</t>
  </si>
  <si>
    <t>USA</t>
  </si>
  <si>
    <t>1c</t>
  </si>
  <si>
    <t>UAH</t>
  </si>
  <si>
    <t>JSU</t>
  </si>
  <si>
    <t>2a</t>
  </si>
  <si>
    <t>AAM</t>
  </si>
  <si>
    <t>TSU</t>
  </si>
  <si>
    <t>2b</t>
  </si>
  <si>
    <t>UM</t>
  </si>
  <si>
    <t>ASU</t>
  </si>
  <si>
    <t>AUM</t>
  </si>
  <si>
    <t>UNA</t>
  </si>
  <si>
    <t>TSUM</t>
  </si>
  <si>
    <t>TSUD</t>
  </si>
  <si>
    <t>LU</t>
  </si>
  <si>
    <t>ASC</t>
  </si>
  <si>
    <t>3</t>
  </si>
  <si>
    <t>COMP. 2 YR.</t>
  </si>
  <si>
    <t>4a</t>
  </si>
  <si>
    <t>VOC/TECH</t>
  </si>
  <si>
    <t>4b</t>
  </si>
  <si>
    <t>AR</t>
  </si>
  <si>
    <t>UAF</t>
  </si>
  <si>
    <t>ASUJ</t>
  </si>
  <si>
    <t>UALR</t>
  </si>
  <si>
    <t>UCA</t>
  </si>
  <si>
    <t>HSU</t>
  </si>
  <si>
    <t>SAUM</t>
  </si>
  <si>
    <t>ATU</t>
  </si>
  <si>
    <t>UAPB</t>
  </si>
  <si>
    <t>UAM</t>
  </si>
  <si>
    <t>SAUT</t>
  </si>
  <si>
    <t>RMCC</t>
  </si>
  <si>
    <t>WCC</t>
  </si>
  <si>
    <t>PCCC</t>
  </si>
  <si>
    <t>NWACC</t>
  </si>
  <si>
    <t>EACC</t>
  </si>
  <si>
    <t>ASUB</t>
  </si>
  <si>
    <t>GCCC</t>
  </si>
  <si>
    <t>NACC</t>
  </si>
  <si>
    <t>SAUE</t>
  </si>
  <si>
    <t>MCCC</t>
  </si>
  <si>
    <t>UAMS</t>
  </si>
  <si>
    <t>5</t>
  </si>
  <si>
    <t>FL</t>
  </si>
  <si>
    <t>UF</t>
  </si>
  <si>
    <t>FSU</t>
  </si>
  <si>
    <t>USF</t>
  </si>
  <si>
    <t>FAMU</t>
  </si>
  <si>
    <t>UCF</t>
  </si>
  <si>
    <t>FIU</t>
  </si>
  <si>
    <t>FAU</t>
  </si>
  <si>
    <t>UWF</t>
  </si>
  <si>
    <t>UNF</t>
  </si>
  <si>
    <t>SANF</t>
  </si>
  <si>
    <t>SFLA</t>
  </si>
  <si>
    <t>CHIP</t>
  </si>
  <si>
    <t>MANA</t>
  </si>
  <si>
    <t>SEMI</t>
  </si>
  <si>
    <t>BREV</t>
  </si>
  <si>
    <t>OKAL</t>
  </si>
  <si>
    <t>TALL</t>
  </si>
  <si>
    <t>PENS</t>
  </si>
  <si>
    <t>LCTY</t>
  </si>
  <si>
    <t>LSUM</t>
  </si>
  <si>
    <t>NFLA</t>
  </si>
  <si>
    <t>EDIS</t>
  </si>
  <si>
    <t>FKEY</t>
  </si>
  <si>
    <t>PASC</t>
  </si>
  <si>
    <t>POLK</t>
  </si>
  <si>
    <t>MIAM</t>
  </si>
  <si>
    <t>VALE</t>
  </si>
  <si>
    <t>GULF</t>
  </si>
  <si>
    <t>ST.P</t>
  </si>
  <si>
    <t>CFLA</t>
  </si>
  <si>
    <t>DAYT</t>
  </si>
  <si>
    <t>PALM</t>
  </si>
  <si>
    <t>FJAX</t>
  </si>
  <si>
    <t>BROW</t>
  </si>
  <si>
    <t>HILL</t>
  </si>
  <si>
    <t>INDR</t>
  </si>
  <si>
    <t>ST.J</t>
  </si>
  <si>
    <t>GA</t>
  </si>
  <si>
    <t>UNIV OF GA</t>
  </si>
  <si>
    <t xml:space="preserve">  n/a</t>
  </si>
  <si>
    <t>GA STATE</t>
  </si>
  <si>
    <t>GA TECH</t>
  </si>
  <si>
    <t>GA SOUTHERN</t>
  </si>
  <si>
    <t>WEST GA COL</t>
  </si>
  <si>
    <t>NORTH GA COL</t>
  </si>
  <si>
    <t>ALB ST</t>
  </si>
  <si>
    <t>SAVANNAH ST</t>
  </si>
  <si>
    <t>FT VALLEY ST</t>
  </si>
  <si>
    <t>AUG COL</t>
  </si>
  <si>
    <t>GEORGIA COL</t>
  </si>
  <si>
    <t>VALDOSTA ST</t>
  </si>
  <si>
    <t>KENNESAW ST</t>
  </si>
  <si>
    <t>ARM ST</t>
  </si>
  <si>
    <t>GEORGIA SW</t>
  </si>
  <si>
    <t>COLUMBUS COL</t>
  </si>
  <si>
    <t>CLAY ST</t>
  </si>
  <si>
    <t>BRUNS COL</t>
  </si>
  <si>
    <t>BAIN COL</t>
  </si>
  <si>
    <t>FLOYD COL</t>
  </si>
  <si>
    <t>ABAC</t>
  </si>
  <si>
    <t>DARTON COL</t>
  </si>
  <si>
    <t>SOUTH GA COL</t>
  </si>
  <si>
    <t>WAYCROSS COL</t>
  </si>
  <si>
    <t>DEKALB COL</t>
  </si>
  <si>
    <t>EAST GA COL</t>
  </si>
  <si>
    <t>MIDDLE GA COL</t>
  </si>
  <si>
    <t>MACON COL</t>
  </si>
  <si>
    <t>ATL METRO</t>
  </si>
  <si>
    <t>DALTON COL</t>
  </si>
  <si>
    <t>GAIN COL</t>
  </si>
  <si>
    <t>GORDON COL</t>
  </si>
  <si>
    <t>Okefenokee Tech</t>
  </si>
  <si>
    <t>North GA Tech</t>
  </si>
  <si>
    <t>Lanier Tech</t>
  </si>
  <si>
    <t>Carroll Tech</t>
  </si>
  <si>
    <t>West GA Tech</t>
  </si>
  <si>
    <t>North Metro Tech</t>
  </si>
  <si>
    <t>Savannah Tech</t>
  </si>
  <si>
    <t>Heart of GA Tech</t>
  </si>
  <si>
    <t>Dalton HOE</t>
  </si>
  <si>
    <t>Pickens Tech</t>
  </si>
  <si>
    <t>Macon Tech</t>
  </si>
  <si>
    <t>Valdosta Tech</t>
  </si>
  <si>
    <t>South GA Tech</t>
  </si>
  <si>
    <t>Ben Hill-Irwin T</t>
  </si>
  <si>
    <t>Moultrie Tech</t>
  </si>
  <si>
    <t>Atlanta Tech</t>
  </si>
  <si>
    <t>Ogeechee Tech</t>
  </si>
  <si>
    <t>Griffin Tech</t>
  </si>
  <si>
    <t>Augusta Tech</t>
  </si>
  <si>
    <t>Albany Tech</t>
  </si>
  <si>
    <t>Gwinnett Tech</t>
  </si>
  <si>
    <t>Thomas Tech</t>
  </si>
  <si>
    <t>Southeastern Tech</t>
  </si>
  <si>
    <t>Middle GA Tech</t>
  </si>
  <si>
    <t>Swainsboro Tech</t>
  </si>
  <si>
    <t>Columbus Tech</t>
  </si>
  <si>
    <t>Upson Tech</t>
  </si>
  <si>
    <t>Altamaha Tech</t>
  </si>
  <si>
    <t>Walker Tech</t>
  </si>
  <si>
    <t>Athens Tech</t>
  </si>
  <si>
    <t>DeKalb Tech</t>
  </si>
  <si>
    <t>Coosa Valley Tech</t>
  </si>
  <si>
    <t>Chattahoochee Tech</t>
  </si>
  <si>
    <t>MCG</t>
  </si>
  <si>
    <t>SOUTHERN TECH</t>
  </si>
  <si>
    <t>KY</t>
  </si>
  <si>
    <t>UK</t>
  </si>
  <si>
    <t>UL</t>
  </si>
  <si>
    <t>EKU</t>
  </si>
  <si>
    <t>WKU</t>
  </si>
  <si>
    <t>MuSU</t>
  </si>
  <si>
    <t>NKU</t>
  </si>
  <si>
    <t>MoSU</t>
  </si>
  <si>
    <t>KSU</t>
  </si>
  <si>
    <t>Owensboro CC</t>
  </si>
  <si>
    <t>Lexington CC</t>
  </si>
  <si>
    <t>Maysville CC</t>
  </si>
  <si>
    <t>Somerset CC</t>
  </si>
  <si>
    <t>Ashland CC</t>
  </si>
  <si>
    <t>Jefferson CC</t>
  </si>
  <si>
    <t>Hopkinsville CC</t>
  </si>
  <si>
    <t>Hazard CC</t>
  </si>
  <si>
    <t>Elizabethtown CC</t>
  </si>
  <si>
    <t>Henderson CC</t>
  </si>
  <si>
    <t>Madsionville CC</t>
  </si>
  <si>
    <t>Paducah CC</t>
  </si>
  <si>
    <t>Prestonsburg CC</t>
  </si>
  <si>
    <t>Southeast CC</t>
  </si>
  <si>
    <t>LA</t>
  </si>
  <si>
    <t>LSU-BR</t>
  </si>
  <si>
    <t>USL</t>
  </si>
  <si>
    <t>GRAMBLING</t>
  </si>
  <si>
    <t>UNO</t>
  </si>
  <si>
    <t>LA.TECH</t>
  </si>
  <si>
    <t>NORTHEAST</t>
  </si>
  <si>
    <t>NORTHWESTERN</t>
  </si>
  <si>
    <t>SOUTHERN BR</t>
  </si>
  <si>
    <t>SOUTHEASTERN</t>
  </si>
  <si>
    <t>LSU-S</t>
  </si>
  <si>
    <t>McNEESE</t>
  </si>
  <si>
    <t>SOUTHERN N.O.</t>
  </si>
  <si>
    <t>NICHOLLS</t>
  </si>
  <si>
    <t>SOUTHERN S</t>
  </si>
  <si>
    <t>DELGADO</t>
  </si>
  <si>
    <t>LSU-E</t>
  </si>
  <si>
    <t>LSU-A</t>
  </si>
  <si>
    <t>LSU MED CTR</t>
  </si>
  <si>
    <t>LSU LAW CTR.</t>
  </si>
  <si>
    <t>MD</t>
  </si>
  <si>
    <t>UMCP</t>
  </si>
  <si>
    <t>UMBC</t>
  </si>
  <si>
    <t>UMES</t>
  </si>
  <si>
    <t>MSU</t>
  </si>
  <si>
    <t>UM-TSU</t>
  </si>
  <si>
    <t>UM-UB</t>
  </si>
  <si>
    <t>UM-CSC</t>
  </si>
  <si>
    <t>UM-SSU</t>
  </si>
  <si>
    <t>UM-FSU</t>
  </si>
  <si>
    <t>UM-BSU</t>
  </si>
  <si>
    <t>SMC</t>
  </si>
  <si>
    <t>CHA</t>
  </si>
  <si>
    <t>CEC</t>
  </si>
  <si>
    <t>NCCB</t>
  </si>
  <si>
    <t>CHE</t>
  </si>
  <si>
    <t>ESS</t>
  </si>
  <si>
    <t>FRE</t>
  </si>
  <si>
    <t>HAG</t>
  </si>
  <si>
    <t>WOR</t>
  </si>
  <si>
    <t>ANN</t>
  </si>
  <si>
    <t>ALL</t>
  </si>
  <si>
    <t>MON</t>
  </si>
  <si>
    <t>GAR</t>
  </si>
  <si>
    <t>PRI</t>
  </si>
  <si>
    <t>CAT</t>
  </si>
  <si>
    <t>DUN</t>
  </si>
  <si>
    <t>HAR</t>
  </si>
  <si>
    <t>HOW</t>
  </si>
  <si>
    <t>UMUC *</t>
  </si>
  <si>
    <t>UMAB</t>
  </si>
  <si>
    <t>MS</t>
  </si>
  <si>
    <t xml:space="preserve">     </t>
  </si>
  <si>
    <t>USM</t>
  </si>
  <si>
    <t>DSU</t>
  </si>
  <si>
    <t>MUW</t>
  </si>
  <si>
    <t>MVSU</t>
  </si>
  <si>
    <t>Meridian CC</t>
  </si>
  <si>
    <t>Hinds CC</t>
  </si>
  <si>
    <t>Itawamba CC</t>
  </si>
  <si>
    <t>MS Gulf Coast</t>
  </si>
  <si>
    <t>Pearl River</t>
  </si>
  <si>
    <t>Jones County JC</t>
  </si>
  <si>
    <t>Northeast MS</t>
  </si>
  <si>
    <t>Holmes CC</t>
  </si>
  <si>
    <t>MS Delta CC</t>
  </si>
  <si>
    <t>Co-Lin CC</t>
  </si>
  <si>
    <t>Southwest MS</t>
  </si>
  <si>
    <t>East Central</t>
  </si>
  <si>
    <t>Coahoma CC</t>
  </si>
  <si>
    <t>Northwest MS</t>
  </si>
  <si>
    <t>East MS CC</t>
  </si>
  <si>
    <t>UMMC</t>
  </si>
  <si>
    <t>NC</t>
  </si>
  <si>
    <t>NCSU</t>
  </si>
  <si>
    <t>UNC-CH</t>
  </si>
  <si>
    <t>UNC-G</t>
  </si>
  <si>
    <t>ECU</t>
  </si>
  <si>
    <t>WCU</t>
  </si>
  <si>
    <t>NCCU</t>
  </si>
  <si>
    <t>UNC-C</t>
  </si>
  <si>
    <t>NCAT</t>
  </si>
  <si>
    <t>UNC-W</t>
  </si>
  <si>
    <t>PSU</t>
  </si>
  <si>
    <t>ECSU</t>
  </si>
  <si>
    <t>WSSU</t>
  </si>
  <si>
    <t>UNC-A</t>
  </si>
  <si>
    <t>MITCHELL CC</t>
  </si>
  <si>
    <t>CALDWELL CC/TI</t>
  </si>
  <si>
    <t>BLUE RIDGE CC</t>
  </si>
  <si>
    <t>WEST PIED CC</t>
  </si>
  <si>
    <t>CLEVELAND CC</t>
  </si>
  <si>
    <t>ROAN-CHOWAN CC</t>
  </si>
  <si>
    <t>WILKES CC</t>
  </si>
  <si>
    <t>GUILFORD TCC</t>
  </si>
  <si>
    <t>SANDHILLS CC</t>
  </si>
  <si>
    <t>GASTON COLLEGE</t>
  </si>
  <si>
    <t>PIEDMONT CC</t>
  </si>
  <si>
    <t>EDGECOMBE CC</t>
  </si>
  <si>
    <t>JOHNSTON CC</t>
  </si>
  <si>
    <t>MAYLAND CC</t>
  </si>
  <si>
    <t>NASH CC</t>
  </si>
  <si>
    <t>DAVIDSON CO CC</t>
  </si>
  <si>
    <t>ROBESON CC</t>
  </si>
  <si>
    <t>BRUNSWICK CC</t>
  </si>
  <si>
    <t>DURHAM TCC</t>
  </si>
  <si>
    <t>HALIFAX CC</t>
  </si>
  <si>
    <t>JAME SPRUNT CC</t>
  </si>
  <si>
    <t>WILSON TCC</t>
  </si>
  <si>
    <t>MONTGOMERY CC</t>
  </si>
  <si>
    <t>WAYNE CC</t>
  </si>
  <si>
    <t>SOUTHEAST CC</t>
  </si>
  <si>
    <t>RICHMOND CC</t>
  </si>
  <si>
    <t>ROCKINGHAM CC</t>
  </si>
  <si>
    <t>STANLY</t>
  </si>
  <si>
    <t>ROWAN-CAB CC</t>
  </si>
  <si>
    <t>CENT PIED CC</t>
  </si>
  <si>
    <t>CATAWBA VAL CC</t>
  </si>
  <si>
    <t>WAKE TCC</t>
  </si>
  <si>
    <t>RANDOLPH CC</t>
  </si>
  <si>
    <t>ALAMANCE CC</t>
  </si>
  <si>
    <t>ANSON CC</t>
  </si>
  <si>
    <t>CARTERET CC</t>
  </si>
  <si>
    <t>MARTIN CC</t>
  </si>
  <si>
    <t>ASHE-BUNC TC</t>
  </si>
  <si>
    <t>CRAVEN CC</t>
  </si>
  <si>
    <t>COL OF ALBEMARLE</t>
  </si>
  <si>
    <t>BLADEN CC</t>
  </si>
  <si>
    <t>SAMPSON CC</t>
  </si>
  <si>
    <t>FAYETTE TCC</t>
  </si>
  <si>
    <t>PITT CC</t>
  </si>
  <si>
    <t>CENT CAR CC</t>
  </si>
  <si>
    <t>ISOTHERMAL CC</t>
  </si>
  <si>
    <t>SOUTHWEST CC</t>
  </si>
  <si>
    <t>HAYWOOD CC</t>
  </si>
  <si>
    <t>LENOIR CC</t>
  </si>
  <si>
    <t>MCDOWELL TCC</t>
  </si>
  <si>
    <t>PAMLICO CC</t>
  </si>
  <si>
    <t>BEAU CO CC</t>
  </si>
  <si>
    <t>SURRY CC</t>
  </si>
  <si>
    <t>TRI-CO CC</t>
  </si>
  <si>
    <t>COASTAL CAR CC</t>
  </si>
  <si>
    <t>CAPE FEAR CC</t>
  </si>
  <si>
    <t>VANCE-GRAN CC</t>
  </si>
  <si>
    <t>FORSYTH TCC</t>
  </si>
  <si>
    <t>NCSA</t>
  </si>
  <si>
    <t>OK</t>
  </si>
  <si>
    <t>OU</t>
  </si>
  <si>
    <t>OSU</t>
  </si>
  <si>
    <t>CSU</t>
  </si>
  <si>
    <t>SWOSU</t>
  </si>
  <si>
    <t>NESU</t>
  </si>
  <si>
    <t>NWOSU</t>
  </si>
  <si>
    <t>SEOSU</t>
  </si>
  <si>
    <t>CAMERON</t>
  </si>
  <si>
    <t>USAO</t>
  </si>
  <si>
    <t>PANHANDLE</t>
  </si>
  <si>
    <t>LANGSTON</t>
  </si>
  <si>
    <t>WOSC</t>
  </si>
  <si>
    <t>MURRAY</t>
  </si>
  <si>
    <t>ROGERS</t>
  </si>
  <si>
    <t>NEOAMC</t>
  </si>
  <si>
    <t>NOC</t>
  </si>
  <si>
    <t>EL RENO</t>
  </si>
  <si>
    <t>EASTERN</t>
  </si>
  <si>
    <t>SEMINOLE</t>
  </si>
  <si>
    <t>ROSE</t>
  </si>
  <si>
    <t>OCCC</t>
  </si>
  <si>
    <t>TJC</t>
  </si>
  <si>
    <t>CONNORS</t>
  </si>
  <si>
    <t>CASC</t>
  </si>
  <si>
    <t>OSU-TB, OKC</t>
  </si>
  <si>
    <t>OSU-TB, OKMULGEE</t>
  </si>
  <si>
    <t>OSU-COM</t>
  </si>
  <si>
    <t>OSU-VET MED</t>
  </si>
  <si>
    <t>OU-LC</t>
  </si>
  <si>
    <t>OU-HSC</t>
  </si>
  <si>
    <t>SC</t>
  </si>
  <si>
    <t>USC-COLA</t>
  </si>
  <si>
    <t>CLEMSON</t>
  </si>
  <si>
    <t>SC STATE</t>
  </si>
  <si>
    <t>THE CITADEL</t>
  </si>
  <si>
    <t>LANDER</t>
  </si>
  <si>
    <t>COLL. OF CHAS.</t>
  </si>
  <si>
    <t>FRANCIS MARION</t>
  </si>
  <si>
    <t>WINTHROP</t>
  </si>
  <si>
    <t>USC-COASTAL</t>
  </si>
  <si>
    <t>USC-SPARTANBG.</t>
  </si>
  <si>
    <t>USC-AIKEN</t>
  </si>
  <si>
    <t xml:space="preserve"> </t>
  </si>
  <si>
    <t>FLO/DAR TC</t>
  </si>
  <si>
    <t>USC-UNION</t>
  </si>
  <si>
    <t>USC-BEAUFORT</t>
  </si>
  <si>
    <t>SPARTNBG TC</t>
  </si>
  <si>
    <t>MIDLANDS TC</t>
  </si>
  <si>
    <t>CHEST/MARL TC</t>
  </si>
  <si>
    <t>USC-LANCASTER</t>
  </si>
  <si>
    <t>DENMARK TC</t>
  </si>
  <si>
    <t>PIEDMONT TC</t>
  </si>
  <si>
    <t>WILLIAMSBG TC</t>
  </si>
  <si>
    <t>TRI-CNTY TC</t>
  </si>
  <si>
    <t>USC-SALKE.</t>
  </si>
  <si>
    <t>TC OF LOW CTRY</t>
  </si>
  <si>
    <t>HORRY/GEO TC</t>
  </si>
  <si>
    <t>GREENVILLE TC</t>
  </si>
  <si>
    <t>AIKEN TC</t>
  </si>
  <si>
    <t>TRIDENT TC</t>
  </si>
  <si>
    <t>O'BURG/CAL TC</t>
  </si>
  <si>
    <t>YORK TC</t>
  </si>
  <si>
    <t>USC-SUMTER</t>
  </si>
  <si>
    <t>SUMTER TC</t>
  </si>
  <si>
    <t>MUSC</t>
  </si>
  <si>
    <t>TN</t>
  </si>
  <si>
    <t>UTK</t>
  </si>
  <si>
    <t>ETSU</t>
  </si>
  <si>
    <t>TTU</t>
  </si>
  <si>
    <t>MTSU</t>
  </si>
  <si>
    <t>APSU</t>
  </si>
  <si>
    <t>UTC</t>
  </si>
  <si>
    <t>UTM</t>
  </si>
  <si>
    <t>CLSCC</t>
  </si>
  <si>
    <t>SSCC</t>
  </si>
  <si>
    <t>PSTCC</t>
  </si>
  <si>
    <t>MSCC</t>
  </si>
  <si>
    <t>STIM</t>
  </si>
  <si>
    <t>COSCC</t>
  </si>
  <si>
    <t>VSCC</t>
  </si>
  <si>
    <t>NSTCC</t>
  </si>
  <si>
    <t>DSCC</t>
  </si>
  <si>
    <t>WSCC</t>
  </si>
  <si>
    <t>NSTI</t>
  </si>
  <si>
    <t>RSCC</t>
  </si>
  <si>
    <t>CHSTCC</t>
  </si>
  <si>
    <t>JSCC</t>
  </si>
  <si>
    <t>AVTS</t>
  </si>
  <si>
    <t>N/A</t>
  </si>
  <si>
    <t>College of Nursing</t>
  </si>
  <si>
    <t>College of Allied Health Sciences</t>
  </si>
  <si>
    <t xml:space="preserve">  Orthodontics</t>
  </si>
  <si>
    <t xml:space="preserve">  Undergraduate</t>
  </si>
  <si>
    <t>College of Dentistry</t>
  </si>
  <si>
    <t>Other Fees</t>
  </si>
  <si>
    <t>UTMem</t>
  </si>
  <si>
    <t>College of Pharmacy</t>
  </si>
  <si>
    <t xml:space="preserve">  Four-Year Program</t>
  </si>
  <si>
    <t xml:space="preserve">  Graduate</t>
  </si>
  <si>
    <t>UTSI</t>
  </si>
  <si>
    <t>Grad. School of Health Sciences</t>
  </si>
  <si>
    <t>UT Vet</t>
  </si>
  <si>
    <t>TX</t>
  </si>
  <si>
    <t>UNT</t>
  </si>
  <si>
    <t>UT-Aus</t>
  </si>
  <si>
    <t>UH-UP</t>
  </si>
  <si>
    <t>TXA&amp;M</t>
  </si>
  <si>
    <t>UT-Dal</t>
  </si>
  <si>
    <t>UT-Arl</t>
  </si>
  <si>
    <t>TWU</t>
  </si>
  <si>
    <t>SFASU</t>
  </si>
  <si>
    <t>Lamar</t>
  </si>
  <si>
    <t>SHSU</t>
  </si>
  <si>
    <t>TXA&amp;I</t>
  </si>
  <si>
    <t>UT-EP</t>
  </si>
  <si>
    <t>SWTSU</t>
  </si>
  <si>
    <t>SRSU</t>
  </si>
  <si>
    <t>UT-T</t>
  </si>
  <si>
    <t>PVA&amp;M</t>
  </si>
  <si>
    <t>UT-SA</t>
  </si>
  <si>
    <t>WTSU</t>
  </si>
  <si>
    <t>UH-CL</t>
  </si>
  <si>
    <t>UT-PB</t>
  </si>
  <si>
    <t>UH-VC</t>
  </si>
  <si>
    <t>LSU</t>
  </si>
  <si>
    <t>UTPA-Brn</t>
  </si>
  <si>
    <t>Tarleton</t>
  </si>
  <si>
    <t>UTPA</t>
  </si>
  <si>
    <t>SRSU-U</t>
  </si>
  <si>
    <t>CCSU</t>
  </si>
  <si>
    <t>ETSU-TX</t>
  </si>
  <si>
    <t>TXA&amp;M-Gal</t>
  </si>
  <si>
    <t>UH-D</t>
  </si>
  <si>
    <t>Brookhaven</t>
  </si>
  <si>
    <t>Trinity Val</t>
  </si>
  <si>
    <t>NE TX CC</t>
  </si>
  <si>
    <t>El Centro</t>
  </si>
  <si>
    <t>Col. Mnlnd</t>
  </si>
  <si>
    <t>Collin Co</t>
  </si>
  <si>
    <t>Eastfield</t>
  </si>
  <si>
    <t>Angelina</t>
  </si>
  <si>
    <t>Cooke Co</t>
  </si>
  <si>
    <t>Am Ed Complex</t>
  </si>
  <si>
    <t>Alvin</t>
  </si>
  <si>
    <t>Victoria</t>
  </si>
  <si>
    <t>Odessa</t>
  </si>
  <si>
    <t>Vernon Reg</t>
  </si>
  <si>
    <t>Midland</t>
  </si>
  <si>
    <t>Amarillo</t>
  </si>
  <si>
    <t>Temple</t>
  </si>
  <si>
    <t>Texarkana</t>
  </si>
  <si>
    <t>Hill</t>
  </si>
  <si>
    <t>WCJC</t>
  </si>
  <si>
    <t>Weatherford</t>
  </si>
  <si>
    <t>Paris</t>
  </si>
  <si>
    <t>Navarro</t>
  </si>
  <si>
    <t>Del Mar</t>
  </si>
  <si>
    <t>Western TX</t>
  </si>
  <si>
    <t>Lee</t>
  </si>
  <si>
    <t>S Plains</t>
  </si>
  <si>
    <t>Brazosport</t>
  </si>
  <si>
    <t>SWTJC</t>
  </si>
  <si>
    <t>El Paso</t>
  </si>
  <si>
    <t>Bee Co.</t>
  </si>
  <si>
    <t>HCC</t>
  </si>
  <si>
    <t>ACC</t>
  </si>
  <si>
    <t>Cisco</t>
  </si>
  <si>
    <t>Kilgore</t>
  </si>
  <si>
    <t>LJC</t>
  </si>
  <si>
    <t>St. Philips</t>
  </si>
  <si>
    <t>Palo Alto</t>
  </si>
  <si>
    <t>Mt. View</t>
  </si>
  <si>
    <t>Clarendon</t>
  </si>
  <si>
    <t>Tyler</t>
  </si>
  <si>
    <t>F Phillips</t>
  </si>
  <si>
    <t>Richland</t>
  </si>
  <si>
    <t>Ranger</t>
  </si>
  <si>
    <t>Panola</t>
  </si>
  <si>
    <t>Cedar Valley</t>
  </si>
  <si>
    <t>SJC</t>
  </si>
  <si>
    <t>TX Smost</t>
  </si>
  <si>
    <t>N Lake</t>
  </si>
  <si>
    <t>Howard</t>
  </si>
  <si>
    <t>Galveston</t>
  </si>
  <si>
    <t>Blinn</t>
  </si>
  <si>
    <t>SAC</t>
  </si>
  <si>
    <t>MCC</t>
  </si>
  <si>
    <t>NHCC</t>
  </si>
  <si>
    <t>TCJC</t>
  </si>
  <si>
    <t>TSTI-S</t>
  </si>
  <si>
    <t>TSTI-A</t>
  </si>
  <si>
    <t>TSTI-H</t>
  </si>
  <si>
    <t>TSTI-W</t>
  </si>
  <si>
    <t>UTHSC-H</t>
  </si>
  <si>
    <t>TCOM</t>
  </si>
  <si>
    <t>TTHSC</t>
  </si>
  <si>
    <t>UTHSC-SA</t>
  </si>
  <si>
    <t>UTMB-GAL</t>
  </si>
  <si>
    <t>UTSWMC-D</t>
  </si>
  <si>
    <t>VA</t>
  </si>
  <si>
    <t>UVA</t>
  </si>
  <si>
    <t>VPI</t>
  </si>
  <si>
    <t>ODU</t>
  </si>
  <si>
    <t>VCU</t>
  </si>
  <si>
    <t>GMU</t>
  </si>
  <si>
    <t>W&amp;M</t>
  </si>
  <si>
    <t>JMU</t>
  </si>
  <si>
    <t>LC</t>
  </si>
  <si>
    <t>RU</t>
  </si>
  <si>
    <t>NSU</t>
  </si>
  <si>
    <t>VSU</t>
  </si>
  <si>
    <t>MWC</t>
  </si>
  <si>
    <t>CVC</t>
  </si>
  <si>
    <t>CNC</t>
  </si>
  <si>
    <t>RBC</t>
  </si>
  <si>
    <t>all CC's (2)</t>
  </si>
  <si>
    <t>VMI (3)</t>
  </si>
  <si>
    <t>WV</t>
  </si>
  <si>
    <t>WVU</t>
  </si>
  <si>
    <t>MARSHALL UNIV.</t>
  </si>
  <si>
    <t>WVI TECH</t>
  </si>
  <si>
    <t>SHEPHERD</t>
  </si>
  <si>
    <t>FAIRMONT ST</t>
  </si>
  <si>
    <t>GLENVILLE ST</t>
  </si>
  <si>
    <t>BLUEFIELD ST</t>
  </si>
  <si>
    <t>WV STATE COLL</t>
  </si>
  <si>
    <t>WEST LIBERTY</t>
  </si>
  <si>
    <t>CONCORD</t>
  </si>
  <si>
    <t>WV NORTHERN CC</t>
  </si>
  <si>
    <t>WVU-PARKERSBRG</t>
  </si>
  <si>
    <t>SOUTHERN WV CC</t>
  </si>
  <si>
    <t>POTOMAC SC-WVU</t>
  </si>
  <si>
    <t>U OF WV COGS</t>
  </si>
  <si>
    <t>WV S-OSTEO MED</t>
  </si>
  <si>
    <t>CNT</t>
  </si>
  <si>
    <t>PSC</t>
  </si>
  <si>
    <t>PRINT MACRO</t>
  </si>
  <si>
    <t>MEDIAN FORMULA</t>
  </si>
  <si>
    <t>_</t>
  </si>
  <si>
    <t>\P</t>
  </si>
  <si>
    <t>/PPCRRTAB 7~AGP</t>
  </si>
  <si>
    <t>@IF(@MOD(@COUNT(R),2)=0,(@INDEX(R,0,@COUNT(R)/2)+@INDEX(R,0,@COUNT(R)/2-1))/2,@INDEX(R,0,@INT(@COUNT(R)/2)))</t>
  </si>
  <si>
    <t>CRRTAB 8~AGP</t>
  </si>
  <si>
    <t>Criterion Ranges</t>
  </si>
  <si>
    <t>CRRTAB 9~AGPPQ</t>
  </si>
  <si>
    <t>XTRACT MACRO</t>
  </si>
  <si>
    <t>4c</t>
  </si>
  <si>
    <t>4d</t>
  </si>
  <si>
    <t>\X</t>
  </si>
  <si>
    <t>/fxvn_7.wk1~n_7~r</t>
  </si>
  <si>
    <t>MEDIAN IN-STATE UNDERGRADUATE TUITION &amp; FEES</t>
  </si>
  <si>
    <t>/fxvn_8.wk1~n_8~r</t>
  </si>
  <si>
    <t>/fxvn_9.wk1~n_9~r</t>
  </si>
  <si>
    <t>\C</t>
  </si>
  <si>
    <t>/wcs125~</t>
  </si>
  <si>
    <t>\S</t>
  </si>
  <si>
    <t>/rlc~</t>
  </si>
  <si>
    <t>/rlc.{end}{down}~</t>
  </si>
  <si>
    <t>Averages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</si>
  <si>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</si>
  <si>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</si>
  <si>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</si>
  <si>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</si>
  <si>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</si>
  <si>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</si>
  <si>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</si>
  <si>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Non-Res</t>
  </si>
  <si>
    <t>/fepCENTER~y</t>
  </si>
  <si>
    <t>/wcr</t>
  </si>
  <si>
    <t>Doctoral I, II, III</t>
  </si>
  <si>
    <t xml:space="preserve">      Master's I, II</t>
  </si>
  <si>
    <t>Baccalaureate</t>
  </si>
  <si>
    <t>Na</t>
  </si>
  <si>
    <t>NA</t>
  </si>
  <si>
    <t>Two-Year I</t>
  </si>
  <si>
    <t>Median In-State Undergraduate Tuition &amp; Fees</t>
  </si>
  <si>
    <t>Doctoral</t>
  </si>
  <si>
    <t>Masts</t>
  </si>
  <si>
    <t>Bac</t>
  </si>
  <si>
    <t>Comp 2-yr</t>
  </si>
  <si>
    <t>Vo-tech 2-yr</t>
  </si>
  <si>
    <t>p/c Disp PI '86</t>
  </si>
  <si>
    <t>Other 4-Year</t>
  </si>
  <si>
    <t>2-Year</t>
  </si>
  <si>
    <t>SREB</t>
  </si>
  <si>
    <t>TABLE 7</t>
  </si>
  <si>
    <t>Median Annual Tuition and Required Fees</t>
  </si>
  <si>
    <t>Full–Time In–State and Out–of–State Undergraduate Students</t>
  </si>
  <si>
    <t>Public Postsecondary Education Institutions</t>
  </si>
  <si>
    <t>SREB States, 1990–91</t>
  </si>
  <si>
    <t>Master's</t>
  </si>
  <si>
    <t>Two-Year</t>
  </si>
  <si>
    <t>I</t>
  </si>
  <si>
    <t>II</t>
  </si>
  <si>
    <t>III</t>
  </si>
  <si>
    <t>In–</t>
  </si>
  <si>
    <t>Out–of–</t>
  </si>
  <si>
    <t>State</t>
  </si>
  <si>
    <t>SREB Median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</si>
  <si>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</si>
  <si>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</si>
  <si>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</si>
  <si>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</si>
  <si>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</si>
  <si>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</si>
  <si>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</si>
  <si>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</si>
  <si>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</si>
  <si>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</si>
  <si>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</si>
  <si>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</si>
  <si>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</si>
  <si>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</si>
  <si>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</si>
  <si>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|—bNOTE:˜  The amounts shown are the medians (middle values) of the institutions reporting. Tuition and fees data for Two–Year II institutions in Arkansas, Florida, Kentucky, West Virginia, and</t>
  </si>
  <si>
    <t>|in Oklahoma, those governed by the State Department of Technical and Vocational Education, are not yet available. All Two–Year I institutions in Virginia charge the reported amount in</t>
  </si>
  <si>
    <t>|tuition––mandatory fees vary by institution from $0–$24 per academic year and are not included in the reported amount.  The median tuition and fees charged in–state students  in associate degree</t>
  </si>
  <si>
    <t>|programs in Two–Year II institutions is $744, and for out–of–state students, $1,296.</t>
  </si>
  <si>
    <t>TABLE 8</t>
  </si>
  <si>
    <t>Full–Time In–State and Out–of–State Graduate Students</t>
  </si>
  <si>
    <t>Public Institutions</t>
  </si>
  <si>
    <t xml:space="preserve">|—bNOTE:˜  The amounts shown are the medians (middle values) of the institutions reporting. </t>
  </si>
  <si>
    <t>TABLE 9</t>
  </si>
  <si>
    <t>Full–Time In–State and Out–of–State Students in Professional Programs</t>
  </si>
  <si>
    <t>Law</t>
  </si>
  <si>
    <t>Medicine</t>
  </si>
  <si>
    <t>Dentistry</t>
  </si>
  <si>
    <t>Optometry</t>
  </si>
  <si>
    <t>Vet. Medicine</t>
  </si>
  <si>
    <t>Pharmacy</t>
  </si>
  <si>
    <t xml:space="preserve"> Osteopathic Med</t>
  </si>
  <si>
    <t>n/a</t>
  </si>
  <si>
    <t>|—bNOTE:˜  The amounts shown are the medians (middle values) of the institutions reporting.  The out–of–state veterinary medicine amount in Virginia includes a regional capitation fee of $15,000.</t>
  </si>
  <si>
    <t>G 5</t>
  </si>
  <si>
    <t>Median Tuition and Fees Charged Undergraduate Students</t>
  </si>
  <si>
    <t>By Type of Public Postsecondary Education Institution</t>
  </si>
  <si>
    <t>SREB-States, 1990-91</t>
  </si>
  <si>
    <t>G 6</t>
  </si>
  <si>
    <t>Median Tuition and Fees Charged Graduate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</si>
</sst>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 horizontal="center"/>
      <protection/>
    </xf>
    <xf numFmtId="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37" fontId="2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Tuit91!$V$637:$V$647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Tuit91!$AC$637:$AC$646</c:f>
              <c:numCache>
                <c:ptCount val="1"/>
                <c:pt idx="0">
                  <c:v>1</c:v>
                </c:pt>
              </c:numCache>
            </c:numRef>
          </c:val>
        </c:ser>
        <c:axId val="20966614"/>
        <c:axId val="54481799"/>
      </c:bar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66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Tuit91!$V$637:$V$647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Tuit91!$AA$637:$AA$646</c:f>
              <c:numCache>
                <c:ptCount val="1"/>
                <c:pt idx="0">
                  <c:v>1</c:v>
                </c:pt>
              </c:numCache>
            </c:numRef>
          </c:val>
        </c:ser>
        <c:axId val="20574144"/>
        <c:axId val="50949569"/>
      </c:bar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7414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Tuit91!$V$637:$V$647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Tuit91!$AD$637:$AD$642</c:f>
              <c:numCache>
                <c:ptCount val="1"/>
                <c:pt idx="0">
                  <c:v>1</c:v>
                </c:pt>
              </c:numCache>
            </c:numRef>
          </c:val>
        </c:ser>
        <c:axId val="55892938"/>
        <c:axId val="33274395"/>
      </c:bar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3274395"/>
        <c:crosses val="autoZero"/>
        <c:auto val="1"/>
        <c:lblOffset val="100"/>
        <c:noMultiLvlLbl val="0"/>
      </c:catAx>
      <c:valAx>
        <c:axId val="3327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929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Tuit91!$V$637:$V$647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Tuit91!$AB$637:$AB$642</c:f>
              <c:numCache>
                <c:ptCount val="1"/>
                <c:pt idx="0">
                  <c:v>1</c:v>
                </c:pt>
              </c:numCache>
            </c:numRef>
          </c:val>
        </c:ser>
        <c:axId val="31034100"/>
        <c:axId val="10871445"/>
      </c:barChart>
      <c:catAx>
        <c:axId val="31034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0871445"/>
        <c:crosses val="autoZero"/>
        <c:auto val="1"/>
        <c:lblOffset val="100"/>
        <c:noMultiLvlLbl val="0"/>
      </c:catAx>
      <c:valAx>
        <c:axId val="1087144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3410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Institutions,SREB States,1988-89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Tuit91!$V$636:$V$648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Tuit91!$AA$636:$AA$648</c:f>
              <c:numCache>
                <c:ptCount val="1"/>
                <c:pt idx="0">
                  <c:v>1</c:v>
                </c:pt>
              </c:numCache>
            </c:numRef>
          </c:val>
        </c:ser>
        <c:axId val="30734142"/>
        <c:axId val="8171823"/>
      </c:barChart>
      <c:catAx>
        <c:axId val="30734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8171823"/>
        <c:crosses val="autoZero"/>
        <c:auto val="1"/>
        <c:lblOffset val="100"/>
        <c:noMultiLvlLbl val="0"/>
      </c:catAx>
      <c:valAx>
        <c:axId val="8171823"/>
        <c:scaling>
          <c:orientation val="minMax"/>
          <c:max val="17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073414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Institutions,SREB 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Tuit91!$V$28:$V$655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Tuit91!$W$28:$W$655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Tuit91!$V$28:$V$655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Tuit91!$X$28:$X$655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Tuit91!$V$28:$V$655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Tuit91!$Y$28:$Y$655</c:f>
              <c:numCache>
                <c:ptCount val="1"/>
                <c:pt idx="0">
                  <c:v>1</c:v>
                </c:pt>
              </c:numCache>
            </c:numRef>
          </c:val>
        </c:ser>
        <c:axId val="6437544"/>
        <c:axId val="57937897"/>
      </c:barChart>
      <c:catAx>
        <c:axId val="6437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7937897"/>
        <c:crosses val="autoZero"/>
        <c:auto val="1"/>
        <c:lblOffset val="100"/>
        <c:noMultiLvlLbl val="0"/>
      </c:catAx>
      <c:valAx>
        <c:axId val="57937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3754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AND FEES COMPARED TO INCOME
Public Institutions,SREB-States,1987-88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Tuit91!$V$28:$V$655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Tuit91!$AB$28:$AD$655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Tuit91!$V$28:$V$655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Tuit91!$AC$28:$AE$655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Tuit91!$V$28:$V$655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Tuit91!$AD$28:$AF$655</c:f>
              <c:numCache>
                <c:ptCount val="1"/>
                <c:pt idx="0">
                  <c:v>1</c:v>
                </c:pt>
              </c:numCache>
            </c:numRef>
          </c:val>
        </c:ser>
        <c:axId val="51679026"/>
        <c:axId val="62458051"/>
      </c:barChart>
      <c:catAx>
        <c:axId val="51679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2458051"/>
        <c:crosses val="autoZero"/>
        <c:auto val="1"/>
        <c:lblOffset val="100"/>
        <c:noMultiLvlLbl val="0"/>
      </c:catAx>
      <c:valAx>
        <c:axId val="6245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Per Capita Disposable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7902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P874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6.75390625" style="0" customWidth="1"/>
    <col min="3" max="3" width="13.75390625" style="0" customWidth="1"/>
    <col min="4" max="4" width="4.75390625" style="0" customWidth="1"/>
    <col min="5" max="5" width="6.75390625" style="0" customWidth="1"/>
    <col min="6" max="6" width="7.75390625" style="0" customWidth="1"/>
    <col min="7" max="7" width="6.75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6.75390625" style="0" customWidth="1"/>
    <col min="12" max="12" width="7.75390625" style="0" customWidth="1"/>
    <col min="13" max="13" width="6.75390625" style="0" customWidth="1"/>
    <col min="14" max="14" width="7.75390625" style="0" customWidth="1"/>
    <col min="15" max="17" width="6.75390625" style="0" customWidth="1"/>
    <col min="18" max="18" width="7.75390625" style="0" customWidth="1"/>
    <col min="19" max="19" width="6.75390625" style="0" customWidth="1"/>
    <col min="20" max="20" width="7.75390625" style="0" customWidth="1"/>
    <col min="21" max="21" width="1.75390625" style="0" customWidth="1"/>
    <col min="22" max="22" width="5.75390625" style="0" customWidth="1"/>
    <col min="23" max="25" width="8.75390625" style="0" customWidth="1"/>
    <col min="26" max="26" width="11.75390625" style="0" customWidth="1"/>
    <col min="27" max="27" width="12.75390625" style="0" customWidth="1"/>
    <col min="29" max="36" width="8.75390625" style="0" customWidth="1"/>
    <col min="37" max="37" width="1.75390625" style="0" customWidth="1"/>
    <col min="38" max="38" width="13.75390625" style="0" customWidth="1"/>
    <col min="39" max="54" width="5.75390625" style="0" customWidth="1"/>
    <col min="55" max="55" width="13.75390625" style="0" customWidth="1"/>
    <col min="56" max="65" width="6.75390625" style="0" customWidth="1"/>
    <col min="66" max="66" width="7.75390625" style="0" customWidth="1"/>
    <col min="67" max="67" width="13.75390625" style="0" customWidth="1"/>
    <col min="68" max="81" width="6.75390625" style="0" customWidth="1"/>
    <col min="82" max="82" width="5.75390625" style="0" customWidth="1"/>
    <col min="83" max="83" width="62.75390625" style="0" customWidth="1"/>
    <col min="84" max="85" width="5.75390625" style="0" customWidth="1"/>
    <col min="86" max="86" width="62.75390625" style="0" customWidth="1"/>
    <col min="87" max="87" width="5.75390625" style="0" customWidth="1"/>
    <col min="88" max="88" width="8.75390625" style="0" customWidth="1"/>
    <col min="89" max="89" width="7.75390625" style="0" customWidth="1"/>
    <col min="90" max="90" width="8.75390625" style="0" customWidth="1"/>
    <col min="91" max="91" width="7.75390625" style="0" customWidth="1"/>
    <col min="92" max="92" width="8.75390625" style="0" customWidth="1"/>
  </cols>
  <sheetData>
    <row r="1" ht="12">
      <c r="C1" s="1" t="s">
        <v>0</v>
      </c>
    </row>
    <row r="2" ht="12">
      <c r="E2" s="1" t="s">
        <v>1</v>
      </c>
    </row>
    <row r="4" ht="12">
      <c r="B4" s="1" t="s">
        <v>2</v>
      </c>
    </row>
    <row r="5" spans="2:10" ht="12">
      <c r="B5" s="2" t="s">
        <v>3</v>
      </c>
      <c r="C5" s="1" t="s">
        <v>4</v>
      </c>
      <c r="D5" s="1" t="s">
        <v>5</v>
      </c>
      <c r="E5" s="2" t="s">
        <v>3</v>
      </c>
      <c r="F5" s="2" t="s">
        <v>3</v>
      </c>
      <c r="G5" s="1" t="s">
        <v>5</v>
      </c>
      <c r="H5" s="1" t="s">
        <v>5</v>
      </c>
      <c r="I5" s="1" t="s">
        <v>5</v>
      </c>
      <c r="J5" s="1" t="s">
        <v>5</v>
      </c>
    </row>
    <row r="6" spans="2:10" ht="12">
      <c r="B6" s="1" t="s">
        <v>6</v>
      </c>
      <c r="D6" s="3" t="s">
        <v>3</v>
      </c>
      <c r="J6" s="3" t="s">
        <v>3</v>
      </c>
    </row>
    <row r="7" spans="4:10" ht="12">
      <c r="D7" s="3" t="s">
        <v>3</v>
      </c>
      <c r="J7" s="3" t="s">
        <v>3</v>
      </c>
    </row>
    <row r="8" spans="2:10" ht="12">
      <c r="B8" s="2" t="s">
        <v>3</v>
      </c>
      <c r="C8" s="1" t="s">
        <v>4</v>
      </c>
      <c r="D8" s="1" t="s">
        <v>5</v>
      </c>
      <c r="J8" s="3" t="s">
        <v>3</v>
      </c>
    </row>
    <row r="9" spans="4:10" ht="12">
      <c r="D9" s="3" t="s">
        <v>3</v>
      </c>
      <c r="J9" s="3" t="s">
        <v>3</v>
      </c>
    </row>
    <row r="10" spans="2:10" ht="12">
      <c r="B10" s="1" t="s">
        <v>7</v>
      </c>
      <c r="D10" s="3" t="s">
        <v>3</v>
      </c>
      <c r="J10" s="3" t="s">
        <v>3</v>
      </c>
    </row>
    <row r="11" spans="4:10" ht="12">
      <c r="D11" s="3" t="s">
        <v>3</v>
      </c>
      <c r="J11" s="3" t="s">
        <v>3</v>
      </c>
    </row>
    <row r="12" spans="4:10" ht="12">
      <c r="D12" s="3" t="s">
        <v>3</v>
      </c>
      <c r="J12" s="3" t="s">
        <v>3</v>
      </c>
    </row>
    <row r="13" spans="2:10" ht="12">
      <c r="B13" s="2" t="s">
        <v>3</v>
      </c>
      <c r="C13" s="2" t="s">
        <v>3</v>
      </c>
      <c r="D13" s="2" t="s">
        <v>3</v>
      </c>
      <c r="E13" s="2" t="s">
        <v>3</v>
      </c>
      <c r="F13" s="2" t="s">
        <v>3</v>
      </c>
      <c r="G13" s="1" t="s">
        <v>5</v>
      </c>
      <c r="H13" s="1" t="s">
        <v>5</v>
      </c>
      <c r="I13" s="1" t="s">
        <v>5</v>
      </c>
      <c r="J13" s="1" t="s">
        <v>5</v>
      </c>
    </row>
    <row r="14" spans="5:7" ht="12">
      <c r="E14" s="1" t="s">
        <v>8</v>
      </c>
      <c r="G14" s="3" t="s">
        <v>3</v>
      </c>
    </row>
    <row r="15" spans="5:7" ht="12">
      <c r="E15" s="1" t="s">
        <v>9</v>
      </c>
      <c r="G15" s="3" t="s">
        <v>3</v>
      </c>
    </row>
    <row r="16" spans="5:94" ht="12">
      <c r="E16" s="1" t="s">
        <v>10</v>
      </c>
      <c r="G16" s="3" t="s">
        <v>3</v>
      </c>
      <c r="CP16" s="4"/>
    </row>
    <row r="17" spans="7:94" ht="12">
      <c r="G17" s="3" t="s">
        <v>3</v>
      </c>
      <c r="CP17" s="4"/>
    </row>
    <row r="18" spans="5:94" ht="12">
      <c r="E18" s="2" t="s">
        <v>3</v>
      </c>
      <c r="F18" s="2" t="s">
        <v>3</v>
      </c>
      <c r="G18" s="1" t="s">
        <v>5</v>
      </c>
      <c r="H18" s="1" t="s">
        <v>11</v>
      </c>
      <c r="CP18" s="4"/>
    </row>
    <row r="19" spans="9:80" ht="12">
      <c r="I19" s="1" t="s">
        <v>12</v>
      </c>
      <c r="AZ19" s="4"/>
      <c r="BA19" s="4"/>
      <c r="BZ19" s="5"/>
      <c r="CA19" s="5"/>
      <c r="CB19" s="4"/>
    </row>
    <row r="20" spans="2:94" ht="12">
      <c r="B20" s="2" t="s">
        <v>3</v>
      </c>
      <c r="C20" s="2" t="s">
        <v>3</v>
      </c>
      <c r="D20" s="2" t="s">
        <v>3</v>
      </c>
      <c r="E20" s="2" t="s">
        <v>3</v>
      </c>
      <c r="F20" s="2" t="s">
        <v>3</v>
      </c>
      <c r="G20" s="1" t="s">
        <v>5</v>
      </c>
      <c r="H20" s="1" t="s">
        <v>5</v>
      </c>
      <c r="I20" s="1" t="s">
        <v>5</v>
      </c>
      <c r="J20" s="1" t="s">
        <v>5</v>
      </c>
      <c r="AZ20" s="4"/>
      <c r="BA20" s="4"/>
      <c r="CB20" s="4"/>
      <c r="CP20" s="4"/>
    </row>
    <row r="21" spans="2:21" ht="12">
      <c r="B21" s="6">
        <v>5</v>
      </c>
      <c r="C21" s="6">
        <v>16</v>
      </c>
      <c r="D21" s="6">
        <v>5</v>
      </c>
      <c r="E21" s="6">
        <v>6</v>
      </c>
      <c r="F21" s="6">
        <v>7</v>
      </c>
      <c r="G21" s="6">
        <v>6</v>
      </c>
      <c r="H21" s="6">
        <v>7</v>
      </c>
      <c r="I21" s="6">
        <v>6</v>
      </c>
      <c r="J21" s="6">
        <v>7</v>
      </c>
      <c r="K21" s="6">
        <v>6</v>
      </c>
      <c r="L21" s="6">
        <v>7</v>
      </c>
      <c r="M21" s="6">
        <v>6</v>
      </c>
      <c r="N21" s="6">
        <v>7</v>
      </c>
      <c r="O21" s="6">
        <v>6</v>
      </c>
      <c r="P21" s="6">
        <v>6</v>
      </c>
      <c r="Q21" s="6">
        <v>6</v>
      </c>
      <c r="R21" s="6">
        <v>7</v>
      </c>
      <c r="S21" s="6">
        <v>6</v>
      </c>
      <c r="T21" s="6">
        <v>6</v>
      </c>
      <c r="U21" s="6">
        <f>SUM(B21:T21)</f>
        <v>128</v>
      </c>
    </row>
    <row r="22" spans="2:21" ht="12">
      <c r="B22" s="7" t="s">
        <v>13</v>
      </c>
      <c r="C22" s="7" t="s">
        <v>14</v>
      </c>
      <c r="D22" s="7" t="s">
        <v>15</v>
      </c>
      <c r="E22" s="7" t="s">
        <v>16</v>
      </c>
      <c r="F22" s="7" t="s">
        <v>17</v>
      </c>
      <c r="G22" s="7" t="s">
        <v>18</v>
      </c>
      <c r="H22" s="7" t="s">
        <v>19</v>
      </c>
      <c r="I22" s="7" t="s">
        <v>20</v>
      </c>
      <c r="J22" s="7" t="s">
        <v>21</v>
      </c>
      <c r="K22" s="7" t="s">
        <v>22</v>
      </c>
      <c r="L22" s="7" t="s">
        <v>23</v>
      </c>
      <c r="M22" s="7" t="s">
        <v>24</v>
      </c>
      <c r="N22" s="7" t="s">
        <v>25</v>
      </c>
      <c r="O22" s="7" t="s">
        <v>26</v>
      </c>
      <c r="P22" s="7" t="s">
        <v>27</v>
      </c>
      <c r="Q22" s="7" t="s">
        <v>28</v>
      </c>
      <c r="R22" s="7" t="s">
        <v>29</v>
      </c>
      <c r="S22" s="7" t="s">
        <v>30</v>
      </c>
      <c r="T22" s="7" t="s">
        <v>31</v>
      </c>
      <c r="U22" s="8" t="s">
        <v>32</v>
      </c>
    </row>
    <row r="23" spans="2:21" ht="12">
      <c r="B23" s="1" t="s">
        <v>33</v>
      </c>
      <c r="C23" s="9" t="s">
        <v>34</v>
      </c>
      <c r="D23" s="1" t="s">
        <v>35</v>
      </c>
      <c r="E23" s="10">
        <v>1810</v>
      </c>
      <c r="F23" s="10">
        <v>4486</v>
      </c>
      <c r="G23" s="10">
        <v>1810</v>
      </c>
      <c r="H23" s="10">
        <v>4486</v>
      </c>
      <c r="I23" s="10">
        <v>2472</v>
      </c>
      <c r="J23" s="10">
        <v>5148</v>
      </c>
      <c r="K23" s="10">
        <v>4566</v>
      </c>
      <c r="L23" s="10">
        <v>13714</v>
      </c>
      <c r="U23" s="8" t="s">
        <v>32</v>
      </c>
    </row>
    <row r="24" spans="2:21" ht="12">
      <c r="B24" s="1" t="s">
        <v>33</v>
      </c>
      <c r="C24" s="9" t="s">
        <v>36</v>
      </c>
      <c r="D24" s="1" t="s">
        <v>35</v>
      </c>
      <c r="E24" s="10">
        <v>1476</v>
      </c>
      <c r="F24" s="10">
        <v>4428</v>
      </c>
      <c r="G24" s="10">
        <v>1476</v>
      </c>
      <c r="H24" s="10">
        <v>4428</v>
      </c>
      <c r="Q24" s="10">
        <v>1875</v>
      </c>
      <c r="R24" s="10">
        <v>5625</v>
      </c>
      <c r="S24" s="10">
        <v>1806</v>
      </c>
      <c r="T24" s="10">
        <v>4758</v>
      </c>
      <c r="U24" s="8" t="s">
        <v>32</v>
      </c>
    </row>
    <row r="25" spans="2:21" ht="12">
      <c r="B25" s="1" t="s">
        <v>33</v>
      </c>
      <c r="C25" s="9" t="s">
        <v>37</v>
      </c>
      <c r="D25" s="1" t="s">
        <v>38</v>
      </c>
      <c r="E25" s="10">
        <v>1920</v>
      </c>
      <c r="F25" s="10">
        <v>3660</v>
      </c>
      <c r="G25" s="10">
        <v>2070</v>
      </c>
      <c r="H25" s="10">
        <v>3960</v>
      </c>
      <c r="K25" s="10">
        <v>4908</v>
      </c>
      <c r="L25" s="10">
        <v>14056</v>
      </c>
      <c r="M25" s="10">
        <v>5828</v>
      </c>
      <c r="N25" s="10">
        <v>8879</v>
      </c>
      <c r="O25" s="10">
        <v>3139</v>
      </c>
      <c r="P25" s="10">
        <v>8179</v>
      </c>
      <c r="U25" s="8" t="s">
        <v>32</v>
      </c>
    </row>
    <row r="26" spans="2:21" ht="12">
      <c r="B26" s="1" t="s">
        <v>33</v>
      </c>
      <c r="C26" s="9" t="s">
        <v>39</v>
      </c>
      <c r="D26" s="1" t="s">
        <v>40</v>
      </c>
      <c r="E26" s="10">
        <v>1797</v>
      </c>
      <c r="F26" s="10">
        <v>2397</v>
      </c>
      <c r="G26" s="10">
        <v>1689</v>
      </c>
      <c r="H26" s="10">
        <v>2289</v>
      </c>
      <c r="K26" s="10">
        <v>5831</v>
      </c>
      <c r="L26" s="10">
        <v>11111</v>
      </c>
      <c r="U26" s="8" t="s">
        <v>32</v>
      </c>
    </row>
    <row r="27" spans="2:21" ht="12">
      <c r="B27" s="1" t="s">
        <v>33</v>
      </c>
      <c r="C27" s="9" t="s">
        <v>41</v>
      </c>
      <c r="D27" s="1" t="s">
        <v>40</v>
      </c>
      <c r="E27" s="10">
        <v>2019</v>
      </c>
      <c r="F27" s="10">
        <v>4038</v>
      </c>
      <c r="G27" s="10">
        <v>1758</v>
      </c>
      <c r="H27" s="10">
        <v>3516</v>
      </c>
      <c r="K27" s="10">
        <v>5110</v>
      </c>
      <c r="L27" s="10">
        <v>14257</v>
      </c>
      <c r="U27" s="8" t="s">
        <v>32</v>
      </c>
    </row>
    <row r="28" spans="2:37" ht="12">
      <c r="B28" s="1" t="s">
        <v>33</v>
      </c>
      <c r="C28" s="9" t="s">
        <v>42</v>
      </c>
      <c r="D28" s="1" t="s">
        <v>43</v>
      </c>
      <c r="E28" s="10">
        <v>1320</v>
      </c>
      <c r="F28" s="10">
        <v>1980</v>
      </c>
      <c r="G28" s="10">
        <v>1370</v>
      </c>
      <c r="H28" s="10">
        <v>2055</v>
      </c>
      <c r="U28" s="8" t="s">
        <v>32</v>
      </c>
      <c r="AK28" s="11" t="s">
        <v>32</v>
      </c>
    </row>
    <row r="29" spans="2:37" ht="12">
      <c r="B29" s="1" t="s">
        <v>33</v>
      </c>
      <c r="C29" s="9" t="s">
        <v>44</v>
      </c>
      <c r="D29" s="1" t="s">
        <v>43</v>
      </c>
      <c r="E29" s="10">
        <v>1298</v>
      </c>
      <c r="F29" s="10">
        <v>2286</v>
      </c>
      <c r="G29" s="10">
        <v>1906</v>
      </c>
      <c r="H29" s="10">
        <v>2410</v>
      </c>
      <c r="U29" s="8" t="s">
        <v>32</v>
      </c>
      <c r="AK29" s="11" t="s">
        <v>32</v>
      </c>
    </row>
    <row r="30" spans="2:37" ht="12">
      <c r="B30" s="1" t="s">
        <v>33</v>
      </c>
      <c r="C30" s="9" t="s">
        <v>45</v>
      </c>
      <c r="D30" s="1" t="s">
        <v>46</v>
      </c>
      <c r="E30" s="10">
        <v>1395</v>
      </c>
      <c r="F30" s="10">
        <v>2070</v>
      </c>
      <c r="G30" s="10">
        <v>1656</v>
      </c>
      <c r="H30" s="10">
        <v>2484</v>
      </c>
      <c r="U30" s="8" t="s">
        <v>32</v>
      </c>
      <c r="AK30" s="11" t="s">
        <v>32</v>
      </c>
    </row>
    <row r="31" spans="2:37" ht="12">
      <c r="B31" s="1" t="s">
        <v>33</v>
      </c>
      <c r="C31" s="9" t="s">
        <v>47</v>
      </c>
      <c r="D31" s="1" t="s">
        <v>46</v>
      </c>
      <c r="E31" s="10">
        <v>1834</v>
      </c>
      <c r="F31" s="10">
        <v>3544</v>
      </c>
      <c r="G31" s="10">
        <v>1924</v>
      </c>
      <c r="H31" s="10">
        <v>3724</v>
      </c>
      <c r="U31" s="8" t="s">
        <v>32</v>
      </c>
      <c r="AK31" s="11" t="s">
        <v>32</v>
      </c>
    </row>
    <row r="32" spans="2:37" ht="12">
      <c r="B32" s="1" t="s">
        <v>33</v>
      </c>
      <c r="C32" s="9" t="s">
        <v>48</v>
      </c>
      <c r="D32" s="1" t="s">
        <v>46</v>
      </c>
      <c r="E32" s="10">
        <v>1268</v>
      </c>
      <c r="F32" s="10">
        <v>2428</v>
      </c>
      <c r="G32" s="10">
        <v>1396</v>
      </c>
      <c r="H32" s="10">
        <v>2716</v>
      </c>
      <c r="U32" s="8" t="s">
        <v>32</v>
      </c>
      <c r="AK32" s="11" t="s">
        <v>32</v>
      </c>
    </row>
    <row r="33" spans="2:37" ht="12">
      <c r="B33" s="1" t="s">
        <v>33</v>
      </c>
      <c r="C33" s="9" t="s">
        <v>49</v>
      </c>
      <c r="D33" s="1" t="s">
        <v>46</v>
      </c>
      <c r="E33" s="10">
        <v>1317</v>
      </c>
      <c r="F33" s="10">
        <v>3951</v>
      </c>
      <c r="G33" s="10">
        <v>1317</v>
      </c>
      <c r="H33" s="10">
        <v>3951</v>
      </c>
      <c r="U33" s="8" t="s">
        <v>32</v>
      </c>
      <c r="AK33" s="11" t="s">
        <v>32</v>
      </c>
    </row>
    <row r="34" spans="2:37" ht="12">
      <c r="B34" s="1" t="s">
        <v>33</v>
      </c>
      <c r="C34" s="9" t="s">
        <v>50</v>
      </c>
      <c r="D34" s="1" t="s">
        <v>46</v>
      </c>
      <c r="E34" s="10">
        <v>1224</v>
      </c>
      <c r="F34" s="10">
        <v>1728</v>
      </c>
      <c r="G34" s="10">
        <v>1344</v>
      </c>
      <c r="H34" s="10">
        <v>1848</v>
      </c>
      <c r="U34" s="8" t="s">
        <v>32</v>
      </c>
      <c r="AK34" s="11" t="s">
        <v>32</v>
      </c>
    </row>
    <row r="35" spans="2:37" ht="12">
      <c r="B35" s="1" t="s">
        <v>33</v>
      </c>
      <c r="C35" s="9" t="s">
        <v>51</v>
      </c>
      <c r="D35" s="1" t="s">
        <v>46</v>
      </c>
      <c r="E35" s="10">
        <v>1260</v>
      </c>
      <c r="F35" s="10">
        <v>1890</v>
      </c>
      <c r="G35" s="10">
        <v>1116</v>
      </c>
      <c r="H35" s="10">
        <v>1674</v>
      </c>
      <c r="U35" s="8" t="s">
        <v>32</v>
      </c>
      <c r="AK35" s="11" t="s">
        <v>32</v>
      </c>
    </row>
    <row r="36" spans="2:37" ht="12">
      <c r="B36" s="1" t="s">
        <v>33</v>
      </c>
      <c r="C36" s="9" t="s">
        <v>52</v>
      </c>
      <c r="D36" s="1" t="s">
        <v>46</v>
      </c>
      <c r="E36" s="10">
        <v>1395</v>
      </c>
      <c r="F36" s="10">
        <v>1800</v>
      </c>
      <c r="G36" s="10">
        <v>1380</v>
      </c>
      <c r="H36" s="10">
        <v>1800</v>
      </c>
      <c r="U36" s="8" t="s">
        <v>32</v>
      </c>
      <c r="AK36" s="11" t="s">
        <v>32</v>
      </c>
    </row>
    <row r="37" spans="2:37" ht="12">
      <c r="B37" s="1" t="s">
        <v>33</v>
      </c>
      <c r="C37" s="9" t="s">
        <v>53</v>
      </c>
      <c r="D37" s="1" t="s">
        <v>46</v>
      </c>
      <c r="E37" s="10">
        <v>1556</v>
      </c>
      <c r="F37" s="10">
        <v>1556</v>
      </c>
      <c r="G37" s="10">
        <v>1404</v>
      </c>
      <c r="H37" s="10">
        <v>1404</v>
      </c>
      <c r="U37" s="8" t="s">
        <v>32</v>
      </c>
      <c r="AK37" s="11" t="s">
        <v>32</v>
      </c>
    </row>
    <row r="38" spans="2:37" ht="12">
      <c r="B38" s="1" t="s">
        <v>33</v>
      </c>
      <c r="C38" s="9" t="s">
        <v>54</v>
      </c>
      <c r="D38" s="1" t="s">
        <v>55</v>
      </c>
      <c r="E38" s="10">
        <v>1215</v>
      </c>
      <c r="F38" s="10">
        <v>2385</v>
      </c>
      <c r="U38" s="8" t="s">
        <v>32</v>
      </c>
      <c r="AK38" s="11" t="s">
        <v>32</v>
      </c>
    </row>
    <row r="39" spans="2:37" ht="12">
      <c r="B39" s="1" t="s">
        <v>33</v>
      </c>
      <c r="C39" s="9" t="s">
        <v>56</v>
      </c>
      <c r="D39" s="1" t="s">
        <v>57</v>
      </c>
      <c r="E39" s="10">
        <v>600</v>
      </c>
      <c r="F39" s="10">
        <v>1050</v>
      </c>
      <c r="U39" s="8" t="s">
        <v>32</v>
      </c>
      <c r="AK39" s="11" t="s">
        <v>32</v>
      </c>
    </row>
    <row r="40" spans="2:37" ht="12">
      <c r="B40" s="1" t="s">
        <v>33</v>
      </c>
      <c r="C40" s="9" t="s">
        <v>58</v>
      </c>
      <c r="D40" s="1" t="s">
        <v>59</v>
      </c>
      <c r="E40" s="10">
        <v>600</v>
      </c>
      <c r="F40" s="10">
        <v>1050</v>
      </c>
      <c r="U40" s="8" t="s">
        <v>32</v>
      </c>
      <c r="AK40" s="11" t="s">
        <v>32</v>
      </c>
    </row>
    <row r="41" spans="2:37" ht="12">
      <c r="B41" s="1" t="s">
        <v>33</v>
      </c>
      <c r="C41" s="9" t="s">
        <v>58</v>
      </c>
      <c r="D41" s="1" t="s">
        <v>59</v>
      </c>
      <c r="E41" s="10">
        <v>600</v>
      </c>
      <c r="F41" s="10">
        <v>1050</v>
      </c>
      <c r="U41" s="8" t="s">
        <v>32</v>
      </c>
      <c r="AK41" s="11" t="s">
        <v>32</v>
      </c>
    </row>
    <row r="42" spans="2:37" ht="12">
      <c r="B42" s="1" t="s">
        <v>33</v>
      </c>
      <c r="C42" s="9" t="s">
        <v>58</v>
      </c>
      <c r="D42" s="1" t="s">
        <v>59</v>
      </c>
      <c r="E42" s="10">
        <v>600</v>
      </c>
      <c r="F42" s="10">
        <v>1050</v>
      </c>
      <c r="U42" s="8" t="s">
        <v>32</v>
      </c>
      <c r="AK42" s="11" t="s">
        <v>32</v>
      </c>
    </row>
    <row r="43" spans="2:37" ht="12">
      <c r="B43" s="1" t="s">
        <v>33</v>
      </c>
      <c r="C43" s="9" t="s">
        <v>58</v>
      </c>
      <c r="D43" s="1" t="s">
        <v>59</v>
      </c>
      <c r="E43" s="10">
        <v>600</v>
      </c>
      <c r="F43" s="10">
        <v>1050</v>
      </c>
      <c r="U43" s="8" t="s">
        <v>32</v>
      </c>
      <c r="AK43" s="11" t="s">
        <v>32</v>
      </c>
    </row>
    <row r="44" spans="2:37" ht="12">
      <c r="B44" s="1" t="s">
        <v>33</v>
      </c>
      <c r="C44" s="9" t="s">
        <v>58</v>
      </c>
      <c r="D44" s="1" t="s">
        <v>59</v>
      </c>
      <c r="E44" s="10">
        <v>600</v>
      </c>
      <c r="F44" s="10">
        <v>1050</v>
      </c>
      <c r="U44" s="8" t="s">
        <v>32</v>
      </c>
      <c r="AK44" s="11" t="s">
        <v>32</v>
      </c>
    </row>
    <row r="45" spans="2:21" ht="12">
      <c r="B45" s="1" t="s">
        <v>33</v>
      </c>
      <c r="C45" s="9" t="s">
        <v>58</v>
      </c>
      <c r="D45" s="1" t="s">
        <v>59</v>
      </c>
      <c r="E45" s="10">
        <v>600</v>
      </c>
      <c r="F45" s="10">
        <v>1050</v>
      </c>
      <c r="U45" s="8" t="s">
        <v>32</v>
      </c>
    </row>
    <row r="46" spans="2:21" ht="12">
      <c r="B46" s="1" t="s">
        <v>33</v>
      </c>
      <c r="C46" s="9" t="s">
        <v>58</v>
      </c>
      <c r="D46" s="1" t="s">
        <v>59</v>
      </c>
      <c r="E46" s="10">
        <v>600</v>
      </c>
      <c r="F46" s="10">
        <v>1050</v>
      </c>
      <c r="U46" s="8" t="s">
        <v>32</v>
      </c>
    </row>
    <row r="47" spans="2:37" ht="12">
      <c r="B47" s="1" t="s">
        <v>33</v>
      </c>
      <c r="C47" s="9" t="s">
        <v>58</v>
      </c>
      <c r="D47" s="1" t="s">
        <v>59</v>
      </c>
      <c r="E47" s="10">
        <v>600</v>
      </c>
      <c r="F47" s="10">
        <v>1050</v>
      </c>
      <c r="U47" s="8" t="s">
        <v>32</v>
      </c>
      <c r="AK47" s="11" t="s">
        <v>32</v>
      </c>
    </row>
    <row r="48" spans="2:37" ht="12">
      <c r="B48" s="1" t="s">
        <v>33</v>
      </c>
      <c r="C48" s="9" t="s">
        <v>58</v>
      </c>
      <c r="D48" s="1" t="s">
        <v>59</v>
      </c>
      <c r="E48" s="10">
        <v>600</v>
      </c>
      <c r="F48" s="10">
        <v>1050</v>
      </c>
      <c r="U48" s="8" t="s">
        <v>32</v>
      </c>
      <c r="AK48" s="11" t="s">
        <v>32</v>
      </c>
    </row>
    <row r="49" spans="2:37" ht="12">
      <c r="B49" s="1" t="s">
        <v>33</v>
      </c>
      <c r="C49" s="9" t="s">
        <v>58</v>
      </c>
      <c r="D49" s="1" t="s">
        <v>59</v>
      </c>
      <c r="E49" s="10">
        <v>600</v>
      </c>
      <c r="F49" s="10">
        <v>1050</v>
      </c>
      <c r="U49" s="8" t="s">
        <v>32</v>
      </c>
      <c r="AK49" s="11" t="s">
        <v>32</v>
      </c>
    </row>
    <row r="50" spans="2:37" ht="12">
      <c r="B50" s="1" t="s">
        <v>33</v>
      </c>
      <c r="C50" s="9" t="s">
        <v>58</v>
      </c>
      <c r="D50" s="1" t="s">
        <v>59</v>
      </c>
      <c r="E50" s="10">
        <v>600</v>
      </c>
      <c r="F50" s="10">
        <v>1050</v>
      </c>
      <c r="U50" s="8" t="s">
        <v>32</v>
      </c>
      <c r="AK50" s="11" t="s">
        <v>32</v>
      </c>
    </row>
    <row r="51" spans="2:37" ht="12">
      <c r="B51" s="1" t="s">
        <v>33</v>
      </c>
      <c r="C51" s="9" t="s">
        <v>58</v>
      </c>
      <c r="D51" s="1" t="s">
        <v>59</v>
      </c>
      <c r="E51" s="10">
        <v>600</v>
      </c>
      <c r="F51" s="10">
        <v>1050</v>
      </c>
      <c r="U51" s="8" t="s">
        <v>32</v>
      </c>
      <c r="AK51" s="11" t="s">
        <v>32</v>
      </c>
    </row>
    <row r="52" spans="2:37" ht="12">
      <c r="B52" s="1" t="s">
        <v>33</v>
      </c>
      <c r="C52" s="9" t="s">
        <v>58</v>
      </c>
      <c r="D52" s="1" t="s">
        <v>59</v>
      </c>
      <c r="E52" s="10">
        <v>600</v>
      </c>
      <c r="F52" s="10">
        <v>1050</v>
      </c>
      <c r="U52" s="8" t="s">
        <v>32</v>
      </c>
      <c r="AK52" s="11" t="s">
        <v>32</v>
      </c>
    </row>
    <row r="53" spans="2:37" ht="12">
      <c r="B53" s="1" t="s">
        <v>33</v>
      </c>
      <c r="C53" s="9" t="s">
        <v>58</v>
      </c>
      <c r="D53" s="1" t="s">
        <v>59</v>
      </c>
      <c r="E53" s="10">
        <v>600</v>
      </c>
      <c r="F53" s="10">
        <v>1050</v>
      </c>
      <c r="U53" s="8" t="s">
        <v>32</v>
      </c>
      <c r="AK53" s="11" t="s">
        <v>32</v>
      </c>
    </row>
    <row r="54" spans="2:37" ht="12">
      <c r="B54" s="1" t="s">
        <v>33</v>
      </c>
      <c r="C54" s="9" t="s">
        <v>58</v>
      </c>
      <c r="D54" s="1" t="s">
        <v>59</v>
      </c>
      <c r="E54" s="10">
        <v>600</v>
      </c>
      <c r="F54" s="10">
        <v>1050</v>
      </c>
      <c r="U54" s="8" t="s">
        <v>32</v>
      </c>
      <c r="AK54" s="11" t="s">
        <v>32</v>
      </c>
    </row>
    <row r="55" spans="2:37" ht="12">
      <c r="B55" s="1" t="s">
        <v>33</v>
      </c>
      <c r="C55" s="9" t="s">
        <v>58</v>
      </c>
      <c r="D55" s="1" t="s">
        <v>59</v>
      </c>
      <c r="E55" s="10">
        <v>600</v>
      </c>
      <c r="F55" s="10">
        <v>1050</v>
      </c>
      <c r="U55" s="8" t="s">
        <v>32</v>
      </c>
      <c r="AK55" s="11" t="s">
        <v>32</v>
      </c>
    </row>
    <row r="56" spans="2:37" ht="12">
      <c r="B56" s="1" t="s">
        <v>33</v>
      </c>
      <c r="C56" s="9" t="s">
        <v>58</v>
      </c>
      <c r="D56" s="1" t="s">
        <v>59</v>
      </c>
      <c r="E56" s="10">
        <v>600</v>
      </c>
      <c r="F56" s="10">
        <v>1050</v>
      </c>
      <c r="U56" s="8" t="s">
        <v>32</v>
      </c>
      <c r="AK56" s="11" t="s">
        <v>32</v>
      </c>
    </row>
    <row r="57" spans="2:37" ht="12">
      <c r="B57" s="1" t="s">
        <v>60</v>
      </c>
      <c r="C57" s="1" t="s">
        <v>61</v>
      </c>
      <c r="D57" s="1" t="s">
        <v>35</v>
      </c>
      <c r="E57" s="10">
        <v>1598</v>
      </c>
      <c r="F57" s="10">
        <v>3950</v>
      </c>
      <c r="G57" s="10">
        <v>2100</v>
      </c>
      <c r="H57" s="10">
        <v>4450</v>
      </c>
      <c r="I57" s="10">
        <v>2100</v>
      </c>
      <c r="J57" s="10">
        <v>4450</v>
      </c>
      <c r="U57" s="8" t="s">
        <v>32</v>
      </c>
      <c r="AK57" s="11" t="s">
        <v>32</v>
      </c>
    </row>
    <row r="58" spans="2:37" ht="12">
      <c r="B58" s="1" t="s">
        <v>60</v>
      </c>
      <c r="C58" s="1" t="s">
        <v>62</v>
      </c>
      <c r="D58" s="1" t="s">
        <v>43</v>
      </c>
      <c r="E58" s="10">
        <v>1410</v>
      </c>
      <c r="F58" s="10">
        <v>2660</v>
      </c>
      <c r="G58" s="10">
        <v>1216</v>
      </c>
      <c r="H58" s="10">
        <v>2170</v>
      </c>
      <c r="U58" s="8" t="s">
        <v>32</v>
      </c>
      <c r="AK58" s="11" t="s">
        <v>32</v>
      </c>
    </row>
    <row r="59" spans="2:37" ht="12">
      <c r="B59" s="1" t="s">
        <v>60</v>
      </c>
      <c r="C59" s="1" t="s">
        <v>63</v>
      </c>
      <c r="D59" s="1" t="s">
        <v>43</v>
      </c>
      <c r="E59" s="10">
        <v>1570</v>
      </c>
      <c r="F59" s="10">
        <v>3910</v>
      </c>
      <c r="G59" s="10">
        <v>2060</v>
      </c>
      <c r="H59" s="10">
        <v>4930</v>
      </c>
      <c r="I59" s="10">
        <v>2060</v>
      </c>
      <c r="J59" s="10">
        <v>4930</v>
      </c>
      <c r="U59" s="8" t="s">
        <v>32</v>
      </c>
      <c r="AK59" s="11" t="s">
        <v>32</v>
      </c>
    </row>
    <row r="60" spans="2:37" ht="12">
      <c r="B60" s="1" t="s">
        <v>60</v>
      </c>
      <c r="C60" s="1" t="s">
        <v>64</v>
      </c>
      <c r="D60" s="1" t="s">
        <v>43</v>
      </c>
      <c r="E60" s="10">
        <v>1290</v>
      </c>
      <c r="F60" s="10">
        <v>2550</v>
      </c>
      <c r="G60" s="10">
        <v>1758</v>
      </c>
      <c r="H60" s="10">
        <v>3486</v>
      </c>
      <c r="U60" s="8" t="s">
        <v>32</v>
      </c>
      <c r="AK60" s="11" t="s">
        <v>32</v>
      </c>
    </row>
    <row r="61" spans="2:37" ht="12">
      <c r="B61" s="1" t="s">
        <v>60</v>
      </c>
      <c r="C61" s="1" t="s">
        <v>65</v>
      </c>
      <c r="D61" s="1" t="s">
        <v>46</v>
      </c>
      <c r="E61" s="10">
        <v>1280</v>
      </c>
      <c r="F61" s="10">
        <v>2480</v>
      </c>
      <c r="G61" s="10">
        <v>1616</v>
      </c>
      <c r="H61" s="10">
        <v>3152</v>
      </c>
      <c r="U61" s="8" t="s">
        <v>32</v>
      </c>
      <c r="AK61" s="11" t="s">
        <v>32</v>
      </c>
    </row>
    <row r="62" spans="2:37" ht="12">
      <c r="B62" s="1" t="s">
        <v>60</v>
      </c>
      <c r="C62" s="1" t="s">
        <v>66</v>
      </c>
      <c r="D62" s="1" t="s">
        <v>46</v>
      </c>
      <c r="E62" s="10">
        <v>1070</v>
      </c>
      <c r="F62" s="10">
        <v>1700</v>
      </c>
      <c r="G62" s="10">
        <v>1292</v>
      </c>
      <c r="H62" s="10">
        <v>1916</v>
      </c>
      <c r="U62" s="8" t="s">
        <v>32</v>
      </c>
      <c r="AK62" s="11" t="s">
        <v>32</v>
      </c>
    </row>
    <row r="63" spans="2:37" ht="12">
      <c r="B63" s="1" t="s">
        <v>60</v>
      </c>
      <c r="C63" s="1" t="s">
        <v>67</v>
      </c>
      <c r="D63" s="1" t="s">
        <v>46</v>
      </c>
      <c r="E63" s="10">
        <v>1250</v>
      </c>
      <c r="F63" s="10">
        <v>2450</v>
      </c>
      <c r="G63" s="10">
        <v>1380</v>
      </c>
      <c r="H63" s="10">
        <v>2700</v>
      </c>
      <c r="U63" s="8" t="s">
        <v>32</v>
      </c>
      <c r="AK63" s="11" t="s">
        <v>32</v>
      </c>
    </row>
    <row r="64" spans="2:37" ht="12">
      <c r="B64" s="1" t="s">
        <v>60</v>
      </c>
      <c r="C64" s="1" t="s">
        <v>68</v>
      </c>
      <c r="D64" s="1" t="s">
        <v>55</v>
      </c>
      <c r="E64" s="10">
        <v>1400</v>
      </c>
      <c r="F64" s="10">
        <v>3220</v>
      </c>
      <c r="G64" s="10">
        <v>2540</v>
      </c>
      <c r="H64" s="10">
        <v>4724</v>
      </c>
      <c r="U64" s="8" t="s">
        <v>32</v>
      </c>
      <c r="AK64" s="11" t="s">
        <v>32</v>
      </c>
    </row>
    <row r="65" spans="2:37" ht="12">
      <c r="B65" s="1" t="s">
        <v>60</v>
      </c>
      <c r="C65" s="1" t="s">
        <v>69</v>
      </c>
      <c r="D65" s="1" t="s">
        <v>55</v>
      </c>
      <c r="E65" s="10">
        <v>1410</v>
      </c>
      <c r="F65" s="10">
        <v>3230</v>
      </c>
      <c r="G65" s="10">
        <v>1692</v>
      </c>
      <c r="H65" s="10">
        <v>4400</v>
      </c>
      <c r="U65" s="8" t="s">
        <v>32</v>
      </c>
      <c r="AK65" s="11" t="s">
        <v>32</v>
      </c>
    </row>
    <row r="66" spans="2:37" ht="12">
      <c r="B66" s="1" t="s">
        <v>60</v>
      </c>
      <c r="C66" s="1" t="s">
        <v>70</v>
      </c>
      <c r="D66" s="1" t="s">
        <v>57</v>
      </c>
      <c r="E66" s="10">
        <v>720</v>
      </c>
      <c r="F66" s="10">
        <v>1080</v>
      </c>
      <c r="U66" s="8" t="s">
        <v>32</v>
      </c>
      <c r="AK66" s="11" t="s">
        <v>32</v>
      </c>
    </row>
    <row r="67" spans="2:37" ht="12">
      <c r="B67" s="1" t="s">
        <v>60</v>
      </c>
      <c r="C67" s="1" t="s">
        <v>71</v>
      </c>
      <c r="D67" s="1" t="s">
        <v>57</v>
      </c>
      <c r="E67" s="10">
        <v>580</v>
      </c>
      <c r="F67" s="10">
        <v>1822</v>
      </c>
      <c r="U67" s="8" t="s">
        <v>32</v>
      </c>
      <c r="AK67" s="11" t="s">
        <v>32</v>
      </c>
    </row>
    <row r="68" spans="2:37" ht="12">
      <c r="B68" s="1" t="s">
        <v>60</v>
      </c>
      <c r="C68" s="1" t="s">
        <v>72</v>
      </c>
      <c r="D68" s="1" t="s">
        <v>57</v>
      </c>
      <c r="E68" s="10">
        <v>672</v>
      </c>
      <c r="F68" s="10">
        <v>1560</v>
      </c>
      <c r="U68" s="8" t="s">
        <v>32</v>
      </c>
      <c r="AK68" s="11" t="s">
        <v>32</v>
      </c>
    </row>
    <row r="69" spans="2:21" ht="12">
      <c r="B69" s="1" t="s">
        <v>60</v>
      </c>
      <c r="C69" s="1" t="s">
        <v>73</v>
      </c>
      <c r="D69" s="1" t="s">
        <v>57</v>
      </c>
      <c r="E69" s="10">
        <v>600</v>
      </c>
      <c r="F69" s="10">
        <v>1080</v>
      </c>
      <c r="U69" s="8" t="s">
        <v>32</v>
      </c>
    </row>
    <row r="70" spans="2:21" ht="12">
      <c r="B70" s="1" t="s">
        <v>60</v>
      </c>
      <c r="C70" s="1" t="s">
        <v>74</v>
      </c>
      <c r="D70" s="1" t="s">
        <v>57</v>
      </c>
      <c r="E70" s="6">
        <v>990</v>
      </c>
      <c r="F70" s="6">
        <v>1290</v>
      </c>
      <c r="U70" s="8" t="s">
        <v>32</v>
      </c>
    </row>
    <row r="71" spans="2:21" ht="12">
      <c r="B71" s="1" t="s">
        <v>60</v>
      </c>
      <c r="C71" s="1" t="s">
        <v>75</v>
      </c>
      <c r="D71" s="1" t="s">
        <v>57</v>
      </c>
      <c r="E71" s="10">
        <v>552</v>
      </c>
      <c r="F71" s="10">
        <v>924</v>
      </c>
      <c r="U71" s="8" t="s">
        <v>32</v>
      </c>
    </row>
    <row r="72" spans="2:21" ht="12">
      <c r="B72" s="1" t="s">
        <v>60</v>
      </c>
      <c r="C72" s="1" t="s">
        <v>76</v>
      </c>
      <c r="D72" s="1" t="s">
        <v>57</v>
      </c>
      <c r="E72" s="10">
        <v>850</v>
      </c>
      <c r="F72" s="10">
        <v>1420</v>
      </c>
      <c r="U72" s="8" t="s">
        <v>32</v>
      </c>
    </row>
    <row r="73" spans="2:21" ht="12">
      <c r="B73" s="1" t="s">
        <v>60</v>
      </c>
      <c r="C73" s="1" t="s">
        <v>77</v>
      </c>
      <c r="D73" s="1" t="s">
        <v>57</v>
      </c>
      <c r="E73" s="10">
        <v>576</v>
      </c>
      <c r="F73" s="10">
        <v>1752</v>
      </c>
      <c r="U73" s="8" t="s">
        <v>32</v>
      </c>
    </row>
    <row r="74" spans="2:21" ht="12">
      <c r="B74" s="1" t="s">
        <v>60</v>
      </c>
      <c r="C74" s="1" t="s">
        <v>78</v>
      </c>
      <c r="D74" s="1" t="s">
        <v>57</v>
      </c>
      <c r="E74" s="10">
        <v>528</v>
      </c>
      <c r="F74" s="10">
        <v>1032</v>
      </c>
      <c r="U74" s="8" t="s">
        <v>32</v>
      </c>
    </row>
    <row r="75" spans="2:21" ht="12">
      <c r="B75" s="1" t="s">
        <v>60</v>
      </c>
      <c r="C75" s="1" t="s">
        <v>79</v>
      </c>
      <c r="D75" s="1" t="s">
        <v>57</v>
      </c>
      <c r="E75" s="10">
        <v>720</v>
      </c>
      <c r="F75" s="10">
        <v>1080</v>
      </c>
      <c r="U75" s="8" t="s">
        <v>32</v>
      </c>
    </row>
    <row r="76" spans="2:21" ht="12">
      <c r="B76" s="1" t="s">
        <v>60</v>
      </c>
      <c r="C76" s="1" t="s">
        <v>80</v>
      </c>
      <c r="D76" s="1" t="s">
        <v>57</v>
      </c>
      <c r="E76" s="10">
        <v>648</v>
      </c>
      <c r="F76" s="10">
        <v>1920</v>
      </c>
      <c r="U76" s="8" t="s">
        <v>32</v>
      </c>
    </row>
    <row r="77" spans="2:21" ht="12">
      <c r="B77" s="1" t="s">
        <v>60</v>
      </c>
      <c r="C77" s="1" t="s">
        <v>81</v>
      </c>
      <c r="D77" s="1" t="s">
        <v>82</v>
      </c>
      <c r="G77" s="10">
        <v>2050</v>
      </c>
      <c r="H77" s="10">
        <v>4400</v>
      </c>
      <c r="K77" s="10">
        <v>5720</v>
      </c>
      <c r="L77" s="10">
        <v>11440</v>
      </c>
      <c r="S77" s="10">
        <v>2620</v>
      </c>
      <c r="T77" s="10">
        <v>5220</v>
      </c>
      <c r="U77" s="8" t="s">
        <v>32</v>
      </c>
    </row>
    <row r="78" spans="2:21" ht="12">
      <c r="B78" s="1" t="s">
        <v>83</v>
      </c>
      <c r="C78" s="9" t="s">
        <v>84</v>
      </c>
      <c r="D78" s="1" t="s">
        <v>35</v>
      </c>
      <c r="E78" s="10">
        <v>1322</v>
      </c>
      <c r="F78" s="10">
        <v>4633</v>
      </c>
      <c r="G78" s="10">
        <v>1843</v>
      </c>
      <c r="H78" s="10">
        <v>5729</v>
      </c>
      <c r="I78" s="10">
        <v>2046</v>
      </c>
      <c r="J78" s="10">
        <v>6094</v>
      </c>
      <c r="K78" s="10">
        <v>6258.4</v>
      </c>
      <c r="L78" s="10">
        <v>15301.53</v>
      </c>
      <c r="M78" s="10">
        <v>6258</v>
      </c>
      <c r="N78" s="10">
        <v>15302</v>
      </c>
      <c r="Q78" s="10">
        <v>5351</v>
      </c>
      <c r="R78" s="10">
        <v>12947.43</v>
      </c>
      <c r="S78" s="10">
        <v>1842.72</v>
      </c>
      <c r="T78" s="10">
        <v>5729.04</v>
      </c>
      <c r="U78" s="8" t="s">
        <v>32</v>
      </c>
    </row>
    <row r="79" spans="2:21" ht="12">
      <c r="B79" s="1" t="s">
        <v>83</v>
      </c>
      <c r="C79" s="9" t="s">
        <v>85</v>
      </c>
      <c r="D79" s="1" t="s">
        <v>35</v>
      </c>
      <c r="E79" s="10">
        <v>1307</v>
      </c>
      <c r="F79" s="10">
        <v>4619</v>
      </c>
      <c r="G79" s="10">
        <v>1831</v>
      </c>
      <c r="H79" s="10">
        <v>5717</v>
      </c>
      <c r="I79" s="10">
        <v>2034</v>
      </c>
      <c r="J79" s="10">
        <v>6083</v>
      </c>
      <c r="U79" s="8" t="s">
        <v>32</v>
      </c>
    </row>
    <row r="80" spans="2:21" ht="12">
      <c r="B80" s="1" t="s">
        <v>83</v>
      </c>
      <c r="C80" s="9" t="s">
        <v>86</v>
      </c>
      <c r="D80" s="1" t="s">
        <v>38</v>
      </c>
      <c r="E80" s="10">
        <v>1401</v>
      </c>
      <c r="F80" s="10">
        <v>4712</v>
      </c>
      <c r="G80" s="10">
        <v>1906</v>
      </c>
      <c r="H80" s="10">
        <v>5792</v>
      </c>
      <c r="K80" s="10">
        <v>6264</v>
      </c>
      <c r="L80" s="10">
        <v>15307</v>
      </c>
      <c r="U80" s="8" t="s">
        <v>32</v>
      </c>
    </row>
    <row r="81" spans="2:21" ht="12">
      <c r="B81" s="1" t="s">
        <v>83</v>
      </c>
      <c r="C81" s="9" t="s">
        <v>87</v>
      </c>
      <c r="D81" s="1" t="s">
        <v>40</v>
      </c>
      <c r="E81" s="10">
        <v>1366</v>
      </c>
      <c r="F81" s="10">
        <v>4677</v>
      </c>
      <c r="G81" s="10">
        <v>1892</v>
      </c>
      <c r="H81" s="10">
        <v>5778</v>
      </c>
      <c r="R81" s="10"/>
      <c r="S81" s="10">
        <v>1892</v>
      </c>
      <c r="T81" s="10">
        <v>5778</v>
      </c>
      <c r="U81" s="8" t="s">
        <v>32</v>
      </c>
    </row>
    <row r="82" spans="2:21" ht="12">
      <c r="B82" s="1" t="s">
        <v>83</v>
      </c>
      <c r="C82" s="9" t="s">
        <v>88</v>
      </c>
      <c r="D82" s="1" t="s">
        <v>40</v>
      </c>
      <c r="E82" s="10">
        <v>1341</v>
      </c>
      <c r="F82" s="10">
        <v>4652</v>
      </c>
      <c r="G82" s="10">
        <v>1898</v>
      </c>
      <c r="H82" s="10">
        <v>5784</v>
      </c>
      <c r="U82" s="8" t="s">
        <v>32</v>
      </c>
    </row>
    <row r="83" spans="2:21" ht="12">
      <c r="B83" s="1" t="s">
        <v>83</v>
      </c>
      <c r="C83" s="9" t="s">
        <v>89</v>
      </c>
      <c r="D83" s="1" t="s">
        <v>40</v>
      </c>
      <c r="E83" s="10">
        <v>1326</v>
      </c>
      <c r="F83" s="10">
        <v>4637</v>
      </c>
      <c r="G83" s="10">
        <v>1860</v>
      </c>
      <c r="H83" s="10">
        <v>5746</v>
      </c>
      <c r="U83" s="8" t="s">
        <v>32</v>
      </c>
    </row>
    <row r="84" spans="2:21" ht="12">
      <c r="B84" s="1" t="s">
        <v>83</v>
      </c>
      <c r="C84" s="9" t="s">
        <v>90</v>
      </c>
      <c r="D84" s="1" t="s">
        <v>40</v>
      </c>
      <c r="E84" s="10">
        <v>1403</v>
      </c>
      <c r="F84" s="10">
        <v>4714</v>
      </c>
      <c r="G84" s="10">
        <v>1908</v>
      </c>
      <c r="H84" s="10">
        <v>5794</v>
      </c>
      <c r="U84" s="8" t="s">
        <v>32</v>
      </c>
    </row>
    <row r="85" spans="2:21" ht="12">
      <c r="B85" s="1" t="s">
        <v>83</v>
      </c>
      <c r="C85" s="9" t="s">
        <v>91</v>
      </c>
      <c r="D85" s="1" t="s">
        <v>43</v>
      </c>
      <c r="E85" s="10">
        <v>1321</v>
      </c>
      <c r="F85" s="10">
        <v>4632</v>
      </c>
      <c r="G85" s="10">
        <v>1842</v>
      </c>
      <c r="H85" s="10">
        <v>5731</v>
      </c>
      <c r="U85" s="8" t="s">
        <v>32</v>
      </c>
    </row>
    <row r="86" spans="2:21" ht="12">
      <c r="B86" s="1" t="s">
        <v>83</v>
      </c>
      <c r="C86" s="9" t="s">
        <v>92</v>
      </c>
      <c r="D86" s="1" t="s">
        <v>46</v>
      </c>
      <c r="E86" s="10">
        <v>1325</v>
      </c>
      <c r="F86" s="10">
        <v>4636</v>
      </c>
      <c r="G86" s="10">
        <v>1845</v>
      </c>
      <c r="H86" s="10">
        <v>5731</v>
      </c>
      <c r="U86" s="8" t="s">
        <v>32</v>
      </c>
    </row>
    <row r="87" spans="2:21" ht="12">
      <c r="B87" s="12" t="s">
        <v>83</v>
      </c>
      <c r="C87" s="9" t="s">
        <v>93</v>
      </c>
      <c r="D87" s="1" t="s">
        <v>57</v>
      </c>
      <c r="E87" s="10">
        <v>690</v>
      </c>
      <c r="F87" s="10">
        <v>1350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8" t="s">
        <v>32</v>
      </c>
    </row>
    <row r="88" spans="2:21" ht="12">
      <c r="B88" s="12" t="s">
        <v>83</v>
      </c>
      <c r="C88" s="9" t="s">
        <v>94</v>
      </c>
      <c r="D88" s="1" t="s">
        <v>57</v>
      </c>
      <c r="E88" s="10">
        <v>795</v>
      </c>
      <c r="F88" s="10">
        <v>1590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8" t="s">
        <v>32</v>
      </c>
    </row>
    <row r="89" spans="2:21" ht="12">
      <c r="B89" s="12" t="s">
        <v>83</v>
      </c>
      <c r="C89" s="9" t="s">
        <v>95</v>
      </c>
      <c r="D89" s="1" t="s">
        <v>57</v>
      </c>
      <c r="E89" s="10">
        <v>638</v>
      </c>
      <c r="F89" s="10">
        <v>1245</v>
      </c>
      <c r="U89" s="8" t="s">
        <v>32</v>
      </c>
    </row>
    <row r="90" spans="2:21" ht="12">
      <c r="B90" s="12" t="s">
        <v>83</v>
      </c>
      <c r="C90" s="9" t="s">
        <v>96</v>
      </c>
      <c r="D90" s="1" t="s">
        <v>57</v>
      </c>
      <c r="E90" s="10">
        <v>720</v>
      </c>
      <c r="F90" s="10">
        <v>1620</v>
      </c>
      <c r="U90" s="8" t="s">
        <v>32</v>
      </c>
    </row>
    <row r="91" spans="2:21" ht="12">
      <c r="B91" s="12" t="s">
        <v>83</v>
      </c>
      <c r="C91" s="9" t="s">
        <v>97</v>
      </c>
      <c r="D91" s="1" t="s">
        <v>57</v>
      </c>
      <c r="E91" s="10">
        <v>780</v>
      </c>
      <c r="F91" s="10">
        <v>1440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8" t="s">
        <v>32</v>
      </c>
    </row>
    <row r="92" spans="2:21" ht="12">
      <c r="B92" s="12" t="s">
        <v>83</v>
      </c>
      <c r="C92" s="9" t="s">
        <v>98</v>
      </c>
      <c r="D92" s="1" t="s">
        <v>57</v>
      </c>
      <c r="E92" s="10">
        <v>780</v>
      </c>
      <c r="F92" s="10">
        <v>1800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U92" s="8" t="s">
        <v>32</v>
      </c>
    </row>
    <row r="93" spans="2:21" ht="12">
      <c r="B93" s="12" t="s">
        <v>83</v>
      </c>
      <c r="C93" s="9" t="s">
        <v>99</v>
      </c>
      <c r="D93" s="1" t="s">
        <v>57</v>
      </c>
      <c r="E93" s="10">
        <v>630</v>
      </c>
      <c r="F93" s="10">
        <v>1260</v>
      </c>
      <c r="U93" s="8" t="s">
        <v>32</v>
      </c>
    </row>
    <row r="94" spans="2:21" ht="12">
      <c r="B94" s="12" t="s">
        <v>83</v>
      </c>
      <c r="C94" s="9" t="s">
        <v>100</v>
      </c>
      <c r="D94" s="1" t="s">
        <v>57</v>
      </c>
      <c r="E94" s="10">
        <v>660</v>
      </c>
      <c r="F94" s="10">
        <v>1320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8" t="s">
        <v>32</v>
      </c>
    </row>
    <row r="95" spans="2:21" ht="12">
      <c r="B95" s="12" t="s">
        <v>83</v>
      </c>
      <c r="C95" s="9" t="s">
        <v>101</v>
      </c>
      <c r="D95" s="1" t="s">
        <v>57</v>
      </c>
      <c r="E95" s="10">
        <v>797</v>
      </c>
      <c r="F95" s="10">
        <v>1464</v>
      </c>
      <c r="K95" s="10"/>
      <c r="L95" s="10"/>
      <c r="M95" s="10"/>
      <c r="N95" s="10"/>
      <c r="S95" s="10"/>
      <c r="U95" s="8" t="s">
        <v>32</v>
      </c>
    </row>
    <row r="96" spans="2:21" ht="12">
      <c r="B96" s="12" t="s">
        <v>83</v>
      </c>
      <c r="C96" s="9" t="s">
        <v>102</v>
      </c>
      <c r="D96" s="1" t="s">
        <v>57</v>
      </c>
      <c r="E96" s="10">
        <v>720</v>
      </c>
      <c r="F96" s="10">
        <v>1440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U96" s="8" t="s">
        <v>32</v>
      </c>
    </row>
    <row r="97" spans="2:21" ht="12">
      <c r="B97" s="12" t="s">
        <v>83</v>
      </c>
      <c r="C97" s="9" t="s">
        <v>103</v>
      </c>
      <c r="D97" s="1" t="s">
        <v>57</v>
      </c>
      <c r="E97" s="10">
        <v>750</v>
      </c>
      <c r="F97" s="10">
        <v>1500</v>
      </c>
      <c r="U97" s="8" t="s">
        <v>32</v>
      </c>
    </row>
    <row r="98" spans="2:21" ht="12">
      <c r="B98" s="12" t="s">
        <v>83</v>
      </c>
      <c r="C98" s="9" t="s">
        <v>104</v>
      </c>
      <c r="D98" s="1" t="s">
        <v>57</v>
      </c>
      <c r="E98" s="10">
        <v>653</v>
      </c>
      <c r="F98" s="10">
        <v>1305</v>
      </c>
      <c r="U98" s="8" t="s">
        <v>32</v>
      </c>
    </row>
    <row r="99" spans="2:21" ht="12">
      <c r="B99" s="12" t="s">
        <v>83</v>
      </c>
      <c r="C99" s="9" t="s">
        <v>105</v>
      </c>
      <c r="D99" s="1" t="s">
        <v>57</v>
      </c>
      <c r="E99" s="10">
        <v>763</v>
      </c>
      <c r="F99" s="10">
        <v>1528</v>
      </c>
      <c r="U99" s="8" t="s">
        <v>32</v>
      </c>
    </row>
    <row r="100" spans="2:21" ht="12">
      <c r="B100" s="12" t="s">
        <v>83</v>
      </c>
      <c r="C100" s="9" t="s">
        <v>106</v>
      </c>
      <c r="D100" s="1" t="s">
        <v>57</v>
      </c>
      <c r="E100" s="10">
        <v>690</v>
      </c>
      <c r="F100" s="10">
        <v>1347</v>
      </c>
      <c r="U100" s="8" t="s">
        <v>32</v>
      </c>
    </row>
    <row r="101" spans="2:21" ht="12">
      <c r="B101" s="12" t="s">
        <v>83</v>
      </c>
      <c r="C101" s="9" t="s">
        <v>107</v>
      </c>
      <c r="D101" s="1" t="s">
        <v>57</v>
      </c>
      <c r="E101" s="10">
        <v>795</v>
      </c>
      <c r="F101" s="10">
        <v>1463</v>
      </c>
      <c r="Q101" s="10"/>
      <c r="R101" s="10"/>
      <c r="U101" s="8" t="s">
        <v>32</v>
      </c>
    </row>
    <row r="102" spans="2:21" ht="12">
      <c r="B102" s="12" t="s">
        <v>83</v>
      </c>
      <c r="C102" s="9" t="s">
        <v>108</v>
      </c>
      <c r="D102" s="1" t="s">
        <v>57</v>
      </c>
      <c r="E102" s="10">
        <v>795</v>
      </c>
      <c r="F102" s="10">
        <v>1545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8" t="s">
        <v>32</v>
      </c>
    </row>
    <row r="103" spans="2:21" ht="12">
      <c r="B103" s="12" t="s">
        <v>83</v>
      </c>
      <c r="C103" s="9" t="s">
        <v>109</v>
      </c>
      <c r="D103" s="1" t="s">
        <v>57</v>
      </c>
      <c r="E103" s="10">
        <v>803</v>
      </c>
      <c r="F103" s="10">
        <v>1973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U103" s="8" t="s">
        <v>32</v>
      </c>
    </row>
    <row r="104" spans="2:21" ht="12">
      <c r="B104" s="12" t="s">
        <v>83</v>
      </c>
      <c r="C104" s="9" t="s">
        <v>110</v>
      </c>
      <c r="D104" s="1" t="s">
        <v>57</v>
      </c>
      <c r="E104" s="10">
        <v>795</v>
      </c>
      <c r="F104" s="10">
        <v>1778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8" t="s">
        <v>32</v>
      </c>
    </row>
    <row r="105" spans="2:21" ht="12">
      <c r="B105" s="12" t="s">
        <v>83</v>
      </c>
      <c r="C105" s="9" t="s">
        <v>111</v>
      </c>
      <c r="D105" s="1" t="s">
        <v>57</v>
      </c>
      <c r="E105" s="10">
        <v>662</v>
      </c>
      <c r="F105" s="10">
        <v>1292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U105" s="8" t="s">
        <v>32</v>
      </c>
    </row>
    <row r="106" spans="2:21" ht="12">
      <c r="B106" s="12" t="s">
        <v>83</v>
      </c>
      <c r="C106" s="9" t="s">
        <v>112</v>
      </c>
      <c r="D106" s="1" t="s">
        <v>57</v>
      </c>
      <c r="E106" s="10">
        <v>798</v>
      </c>
      <c r="F106" s="10">
        <v>1593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8" t="s">
        <v>32</v>
      </c>
    </row>
    <row r="107" spans="2:21" ht="12">
      <c r="B107" s="12" t="s">
        <v>83</v>
      </c>
      <c r="C107" s="9" t="s">
        <v>113</v>
      </c>
      <c r="D107" s="1" t="s">
        <v>57</v>
      </c>
      <c r="E107" s="10">
        <v>797</v>
      </c>
      <c r="F107" s="10">
        <v>1584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U107" s="8" t="s">
        <v>32</v>
      </c>
    </row>
    <row r="108" spans="2:21" ht="12">
      <c r="B108" s="12" t="s">
        <v>83</v>
      </c>
      <c r="C108" s="9" t="s">
        <v>114</v>
      </c>
      <c r="D108" s="1" t="s">
        <v>57</v>
      </c>
      <c r="E108" s="10">
        <v>761</v>
      </c>
      <c r="F108" s="10">
        <v>1536</v>
      </c>
      <c r="U108" s="8" t="s">
        <v>32</v>
      </c>
    </row>
    <row r="109" spans="2:21" ht="12">
      <c r="B109" s="12" t="s">
        <v>83</v>
      </c>
      <c r="C109" s="9" t="s">
        <v>115</v>
      </c>
      <c r="D109" s="1" t="s">
        <v>57</v>
      </c>
      <c r="E109" s="10">
        <v>735</v>
      </c>
      <c r="F109" s="10">
        <v>1373</v>
      </c>
      <c r="G109" s="10"/>
      <c r="H109" s="10"/>
      <c r="U109" s="8" t="s">
        <v>32</v>
      </c>
    </row>
    <row r="110" spans="2:21" ht="12">
      <c r="B110" s="12" t="s">
        <v>83</v>
      </c>
      <c r="C110" s="9" t="s">
        <v>116</v>
      </c>
      <c r="D110" s="1" t="s">
        <v>57</v>
      </c>
      <c r="E110" s="10">
        <v>780</v>
      </c>
      <c r="F110" s="10">
        <v>1523</v>
      </c>
      <c r="U110" s="8" t="s">
        <v>32</v>
      </c>
    </row>
    <row r="111" spans="2:21" ht="12">
      <c r="B111" s="12" t="s">
        <v>83</v>
      </c>
      <c r="C111" s="9" t="s">
        <v>117</v>
      </c>
      <c r="D111" s="1" t="s">
        <v>57</v>
      </c>
      <c r="E111" s="10">
        <v>746</v>
      </c>
      <c r="F111" s="10">
        <v>1526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U111" s="8" t="s">
        <v>32</v>
      </c>
    </row>
    <row r="112" spans="2:21" ht="12">
      <c r="B112" s="12" t="s">
        <v>83</v>
      </c>
      <c r="C112" s="9" t="s">
        <v>118</v>
      </c>
      <c r="D112" s="1" t="s">
        <v>57</v>
      </c>
      <c r="E112" s="10">
        <v>773</v>
      </c>
      <c r="F112" s="10">
        <v>1538</v>
      </c>
      <c r="U112" s="8" t="s">
        <v>32</v>
      </c>
    </row>
    <row r="113" spans="2:21" ht="12">
      <c r="B113" s="12" t="s">
        <v>83</v>
      </c>
      <c r="C113" s="9" t="s">
        <v>119</v>
      </c>
      <c r="D113" s="1" t="s">
        <v>57</v>
      </c>
      <c r="E113" s="10">
        <v>660</v>
      </c>
      <c r="F113" s="10">
        <v>1290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U113" s="8" t="s">
        <v>32</v>
      </c>
    </row>
    <row r="114" spans="2:21" ht="12">
      <c r="B114" s="12" t="s">
        <v>83</v>
      </c>
      <c r="C114" s="9" t="s">
        <v>120</v>
      </c>
      <c r="D114" s="1" t="s">
        <v>57</v>
      </c>
      <c r="E114" s="10">
        <v>630</v>
      </c>
      <c r="F114" s="10">
        <v>1260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8" t="s">
        <v>32</v>
      </c>
    </row>
    <row r="115" spans="2:21" ht="12">
      <c r="B115" s="1" t="s">
        <v>121</v>
      </c>
      <c r="C115" s="9" t="s">
        <v>122</v>
      </c>
      <c r="D115" s="1" t="s">
        <v>35</v>
      </c>
      <c r="E115" s="10">
        <v>2001</v>
      </c>
      <c r="F115" s="10">
        <v>5313</v>
      </c>
      <c r="G115" s="10">
        <v>2001</v>
      </c>
      <c r="H115" s="10">
        <v>5313</v>
      </c>
      <c r="I115" s="10">
        <v>2385</v>
      </c>
      <c r="J115" s="10">
        <v>6465</v>
      </c>
      <c r="K115" s="10"/>
      <c r="L115" s="10"/>
      <c r="M115" s="10"/>
      <c r="N115" s="10"/>
      <c r="O115" s="10"/>
      <c r="P115" s="10"/>
      <c r="Q115" s="10">
        <v>2595</v>
      </c>
      <c r="R115" s="9" t="s">
        <v>123</v>
      </c>
      <c r="S115" s="10">
        <v>2289</v>
      </c>
      <c r="T115" s="10">
        <v>6177</v>
      </c>
      <c r="U115" s="8" t="s">
        <v>32</v>
      </c>
    </row>
    <row r="116" spans="2:21" ht="12">
      <c r="B116" s="1" t="s">
        <v>121</v>
      </c>
      <c r="C116" s="9" t="s">
        <v>124</v>
      </c>
      <c r="D116" s="1" t="s">
        <v>38</v>
      </c>
      <c r="E116" s="10">
        <v>1812</v>
      </c>
      <c r="F116" s="10">
        <v>5790</v>
      </c>
      <c r="G116" s="10">
        <v>1812</v>
      </c>
      <c r="H116" s="10">
        <v>5790</v>
      </c>
      <c r="I116" s="10">
        <v>3234</v>
      </c>
      <c r="J116" s="10">
        <v>9354</v>
      </c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8" t="s">
        <v>32</v>
      </c>
    </row>
    <row r="117" spans="2:21" ht="12">
      <c r="B117" s="1" t="s">
        <v>121</v>
      </c>
      <c r="C117" s="9" t="s">
        <v>125</v>
      </c>
      <c r="D117" s="1" t="s">
        <v>38</v>
      </c>
      <c r="E117" s="10">
        <v>2052</v>
      </c>
      <c r="F117" s="10">
        <v>6054</v>
      </c>
      <c r="G117" s="10">
        <v>2052</v>
      </c>
      <c r="H117" s="10">
        <v>6054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8" t="s">
        <v>32</v>
      </c>
    </row>
    <row r="118" spans="2:21" ht="12">
      <c r="B118" s="1" t="s">
        <v>121</v>
      </c>
      <c r="C118" s="9" t="s">
        <v>126</v>
      </c>
      <c r="D118" s="1" t="s">
        <v>43</v>
      </c>
      <c r="E118" s="10">
        <v>1608</v>
      </c>
      <c r="F118" s="10">
        <v>4086</v>
      </c>
      <c r="G118" s="10">
        <v>1608</v>
      </c>
      <c r="H118" s="10">
        <v>4086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8" t="s">
        <v>32</v>
      </c>
    </row>
    <row r="119" spans="2:21" ht="12">
      <c r="B119" s="1" t="s">
        <v>121</v>
      </c>
      <c r="C119" s="9" t="s">
        <v>127</v>
      </c>
      <c r="D119" s="1" t="s">
        <v>46</v>
      </c>
      <c r="E119" s="10">
        <v>1587</v>
      </c>
      <c r="F119" s="10">
        <v>4065</v>
      </c>
      <c r="G119" s="10">
        <v>1587</v>
      </c>
      <c r="H119" s="10">
        <v>4065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8" t="s">
        <v>32</v>
      </c>
    </row>
    <row r="120" spans="2:21" ht="12">
      <c r="B120" s="1" t="s">
        <v>121</v>
      </c>
      <c r="C120" s="9" t="s">
        <v>128</v>
      </c>
      <c r="D120" s="1" t="s">
        <v>46</v>
      </c>
      <c r="E120" s="10">
        <v>1494</v>
      </c>
      <c r="F120" s="10">
        <v>3972</v>
      </c>
      <c r="G120" s="10">
        <v>1494</v>
      </c>
      <c r="H120" s="10">
        <v>3972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8" t="s">
        <v>32</v>
      </c>
    </row>
    <row r="121" spans="2:21" ht="12">
      <c r="B121" s="1" t="s">
        <v>121</v>
      </c>
      <c r="C121" s="9" t="s">
        <v>129</v>
      </c>
      <c r="D121" s="1" t="s">
        <v>46</v>
      </c>
      <c r="E121" s="10">
        <v>1599</v>
      </c>
      <c r="F121" s="10">
        <v>4077</v>
      </c>
      <c r="G121" s="10">
        <v>1599</v>
      </c>
      <c r="H121" s="10">
        <v>4077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8" t="s">
        <v>32</v>
      </c>
    </row>
    <row r="122" spans="2:21" ht="12">
      <c r="B122" s="1" t="s">
        <v>121</v>
      </c>
      <c r="C122" s="9" t="s">
        <v>130</v>
      </c>
      <c r="D122" s="1" t="s">
        <v>46</v>
      </c>
      <c r="E122" s="10">
        <v>1569</v>
      </c>
      <c r="F122" s="10">
        <v>4047</v>
      </c>
      <c r="G122" s="10">
        <v>1569</v>
      </c>
      <c r="H122" s="10">
        <v>4047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8" t="s">
        <v>32</v>
      </c>
    </row>
    <row r="123" spans="2:21" ht="12">
      <c r="B123" s="1" t="s">
        <v>121</v>
      </c>
      <c r="C123" s="9" t="s">
        <v>131</v>
      </c>
      <c r="D123" s="1" t="s">
        <v>46</v>
      </c>
      <c r="E123" s="10">
        <v>1587</v>
      </c>
      <c r="F123" s="10">
        <v>4065</v>
      </c>
      <c r="G123" s="10">
        <v>1587</v>
      </c>
      <c r="H123" s="10">
        <v>4065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8" t="s">
        <v>32</v>
      </c>
    </row>
    <row r="124" spans="2:21" ht="12">
      <c r="B124" s="1" t="s">
        <v>121</v>
      </c>
      <c r="C124" s="9" t="s">
        <v>132</v>
      </c>
      <c r="D124" s="1" t="s">
        <v>46</v>
      </c>
      <c r="E124" s="10">
        <v>1431</v>
      </c>
      <c r="F124" s="10">
        <v>3909</v>
      </c>
      <c r="G124" s="10">
        <v>1431</v>
      </c>
      <c r="H124" s="10">
        <v>3909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8" t="s">
        <v>32</v>
      </c>
    </row>
    <row r="125" spans="2:21" ht="12">
      <c r="B125" s="1" t="s">
        <v>121</v>
      </c>
      <c r="C125" s="9" t="s">
        <v>133</v>
      </c>
      <c r="D125" s="1" t="s">
        <v>46</v>
      </c>
      <c r="E125" s="10">
        <v>1476</v>
      </c>
      <c r="F125" s="10">
        <v>3954</v>
      </c>
      <c r="G125" s="10">
        <v>1476</v>
      </c>
      <c r="H125" s="10">
        <v>3954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8" t="s">
        <v>32</v>
      </c>
    </row>
    <row r="126" spans="2:21" ht="12">
      <c r="B126" s="1" t="s">
        <v>121</v>
      </c>
      <c r="C126" s="9" t="s">
        <v>134</v>
      </c>
      <c r="D126" s="1" t="s">
        <v>46</v>
      </c>
      <c r="E126" s="10">
        <v>1557</v>
      </c>
      <c r="F126" s="10">
        <v>4035</v>
      </c>
      <c r="G126" s="10">
        <v>1557</v>
      </c>
      <c r="H126" s="10">
        <v>4035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8" t="s">
        <v>32</v>
      </c>
    </row>
    <row r="127" spans="2:21" ht="12">
      <c r="B127" s="1" t="s">
        <v>121</v>
      </c>
      <c r="C127" s="9" t="s">
        <v>135</v>
      </c>
      <c r="D127" s="1" t="s">
        <v>46</v>
      </c>
      <c r="E127" s="10">
        <v>1341</v>
      </c>
      <c r="F127" s="10">
        <v>3819</v>
      </c>
      <c r="G127" s="10">
        <v>1341</v>
      </c>
      <c r="H127" s="10">
        <v>3819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8" t="s">
        <v>32</v>
      </c>
    </row>
    <row r="128" spans="2:21" ht="12">
      <c r="B128" s="1" t="s">
        <v>121</v>
      </c>
      <c r="C128" s="9" t="s">
        <v>136</v>
      </c>
      <c r="D128" s="1" t="s">
        <v>46</v>
      </c>
      <c r="E128" s="10">
        <v>1413</v>
      </c>
      <c r="F128" s="10">
        <v>3891</v>
      </c>
      <c r="G128" s="10">
        <v>1413</v>
      </c>
      <c r="H128" s="10">
        <v>3891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32</v>
      </c>
    </row>
    <row r="129" spans="2:21" ht="12">
      <c r="B129" s="1" t="s">
        <v>121</v>
      </c>
      <c r="C129" s="9" t="s">
        <v>137</v>
      </c>
      <c r="D129" s="1" t="s">
        <v>46</v>
      </c>
      <c r="E129" s="10">
        <v>1509</v>
      </c>
      <c r="F129" s="10">
        <v>3987</v>
      </c>
      <c r="G129" s="10">
        <v>1509</v>
      </c>
      <c r="H129" s="10">
        <v>3987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32</v>
      </c>
    </row>
    <row r="130" spans="2:21" ht="12">
      <c r="B130" s="1" t="s">
        <v>121</v>
      </c>
      <c r="C130" s="9" t="s">
        <v>138</v>
      </c>
      <c r="D130" s="1" t="s">
        <v>46</v>
      </c>
      <c r="E130" s="10">
        <v>1413</v>
      </c>
      <c r="F130" s="10">
        <v>3891</v>
      </c>
      <c r="G130" s="10">
        <v>1413</v>
      </c>
      <c r="H130" s="10">
        <v>3891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32</v>
      </c>
    </row>
    <row r="131" spans="2:21" ht="12">
      <c r="B131" s="1" t="s">
        <v>121</v>
      </c>
      <c r="C131" s="9" t="s">
        <v>139</v>
      </c>
      <c r="D131" s="1" t="s">
        <v>55</v>
      </c>
      <c r="E131" s="10">
        <v>1338</v>
      </c>
      <c r="F131" s="10">
        <v>3816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32</v>
      </c>
    </row>
    <row r="132" spans="2:21" ht="12">
      <c r="B132" s="1" t="s">
        <v>121</v>
      </c>
      <c r="C132" s="9" t="s">
        <v>140</v>
      </c>
      <c r="D132" s="1" t="s">
        <v>57</v>
      </c>
      <c r="E132" s="10">
        <v>1074</v>
      </c>
      <c r="F132" s="10">
        <v>2853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32</v>
      </c>
    </row>
    <row r="133" spans="2:21" ht="12">
      <c r="B133" s="1" t="s">
        <v>121</v>
      </c>
      <c r="C133" s="9" t="s">
        <v>141</v>
      </c>
      <c r="D133" s="1" t="s">
        <v>57</v>
      </c>
      <c r="E133" s="10">
        <v>984</v>
      </c>
      <c r="F133" s="10">
        <v>2763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32</v>
      </c>
    </row>
    <row r="134" spans="2:21" ht="12">
      <c r="B134" s="1" t="s">
        <v>121</v>
      </c>
      <c r="C134" s="9" t="s">
        <v>142</v>
      </c>
      <c r="D134" s="1" t="s">
        <v>57</v>
      </c>
      <c r="E134" s="10">
        <v>984</v>
      </c>
      <c r="F134" s="10">
        <v>2763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32</v>
      </c>
    </row>
    <row r="135" spans="2:21" ht="12">
      <c r="B135" s="1" t="s">
        <v>121</v>
      </c>
      <c r="C135" s="9" t="s">
        <v>143</v>
      </c>
      <c r="D135" s="1" t="s">
        <v>57</v>
      </c>
      <c r="E135" s="10">
        <v>1170</v>
      </c>
      <c r="F135" s="10">
        <v>2949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32</v>
      </c>
    </row>
    <row r="136" spans="2:21" ht="12">
      <c r="B136" s="1" t="s">
        <v>121</v>
      </c>
      <c r="C136" s="9" t="s">
        <v>144</v>
      </c>
      <c r="D136" s="1" t="s">
        <v>57</v>
      </c>
      <c r="E136" s="10">
        <v>1014</v>
      </c>
      <c r="F136" s="10">
        <v>2793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32</v>
      </c>
    </row>
    <row r="137" spans="2:21" ht="12">
      <c r="B137" s="1" t="s">
        <v>121</v>
      </c>
      <c r="C137" s="1" t="s">
        <v>145</v>
      </c>
      <c r="D137" s="1" t="s">
        <v>57</v>
      </c>
      <c r="E137" s="10">
        <v>1023</v>
      </c>
      <c r="F137" s="10">
        <v>2802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32</v>
      </c>
    </row>
    <row r="138" spans="2:21" ht="12">
      <c r="B138" s="1" t="s">
        <v>121</v>
      </c>
      <c r="C138" s="1" t="s">
        <v>146</v>
      </c>
      <c r="D138" s="1" t="s">
        <v>57</v>
      </c>
      <c r="E138" s="10">
        <v>1029</v>
      </c>
      <c r="F138" s="10">
        <v>2808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32</v>
      </c>
    </row>
    <row r="139" spans="2:21" ht="12">
      <c r="B139" s="1" t="s">
        <v>121</v>
      </c>
      <c r="C139" s="9" t="s">
        <v>147</v>
      </c>
      <c r="D139" s="1" t="s">
        <v>57</v>
      </c>
      <c r="E139" s="10">
        <v>1005</v>
      </c>
      <c r="F139" s="10">
        <v>2490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32</v>
      </c>
    </row>
    <row r="140" spans="2:21" ht="12">
      <c r="B140" s="1" t="s">
        <v>121</v>
      </c>
      <c r="C140" s="9" t="s">
        <v>148</v>
      </c>
      <c r="D140" s="1" t="s">
        <v>57</v>
      </c>
      <c r="E140" s="10">
        <v>984</v>
      </c>
      <c r="F140" s="10">
        <v>2763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32</v>
      </c>
    </row>
    <row r="141" spans="2:21" ht="12">
      <c r="B141" s="1" t="s">
        <v>121</v>
      </c>
      <c r="C141" s="1" t="s">
        <v>149</v>
      </c>
      <c r="D141" s="1" t="s">
        <v>57</v>
      </c>
      <c r="E141" s="10">
        <v>1164</v>
      </c>
      <c r="F141" s="10">
        <v>2943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32</v>
      </c>
    </row>
    <row r="142" spans="2:21" ht="12">
      <c r="B142" s="1" t="s">
        <v>121</v>
      </c>
      <c r="C142" s="9" t="s">
        <v>150</v>
      </c>
      <c r="D142" s="1" t="s">
        <v>57</v>
      </c>
      <c r="E142" s="10">
        <v>978</v>
      </c>
      <c r="F142" s="10">
        <v>2757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32</v>
      </c>
    </row>
    <row r="143" spans="2:21" ht="12">
      <c r="B143" s="1" t="s">
        <v>121</v>
      </c>
      <c r="C143" s="9" t="s">
        <v>151</v>
      </c>
      <c r="D143" s="1" t="s">
        <v>57</v>
      </c>
      <c r="E143" s="10">
        <v>969</v>
      </c>
      <c r="F143" s="10">
        <v>2748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32</v>
      </c>
    </row>
    <row r="144" spans="2:21" ht="12">
      <c r="B144" s="1" t="s">
        <v>121</v>
      </c>
      <c r="C144" s="9" t="s">
        <v>152</v>
      </c>
      <c r="D144" s="1" t="s">
        <v>57</v>
      </c>
      <c r="E144" s="10">
        <v>969</v>
      </c>
      <c r="F144" s="10">
        <v>2748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32</v>
      </c>
    </row>
    <row r="145" spans="2:21" ht="12">
      <c r="B145" s="1" t="s">
        <v>121</v>
      </c>
      <c r="C145" s="9" t="s">
        <v>153</v>
      </c>
      <c r="D145" s="1" t="s">
        <v>57</v>
      </c>
      <c r="E145" s="10">
        <v>999</v>
      </c>
      <c r="F145" s="10">
        <v>2778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32</v>
      </c>
    </row>
    <row r="146" spans="2:21" ht="12">
      <c r="B146" s="1" t="s">
        <v>121</v>
      </c>
      <c r="C146" s="9" t="s">
        <v>154</v>
      </c>
      <c r="D146" s="1" t="s">
        <v>57</v>
      </c>
      <c r="E146" s="10">
        <v>1029</v>
      </c>
      <c r="F146" s="10">
        <v>2808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32</v>
      </c>
    </row>
    <row r="147" spans="2:21" ht="12">
      <c r="B147" s="1" t="s">
        <v>121</v>
      </c>
      <c r="C147" s="12" t="s">
        <v>155</v>
      </c>
      <c r="D147" s="13" t="s">
        <v>59</v>
      </c>
      <c r="E147" s="14">
        <v>616</v>
      </c>
      <c r="F147" s="14">
        <v>616</v>
      </c>
      <c r="G147" s="4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32</v>
      </c>
    </row>
    <row r="148" spans="2:21" ht="12">
      <c r="B148" s="1" t="s">
        <v>121</v>
      </c>
      <c r="C148" s="12" t="s">
        <v>156</v>
      </c>
      <c r="D148" s="13" t="s">
        <v>59</v>
      </c>
      <c r="E148" s="14">
        <v>604</v>
      </c>
      <c r="F148" s="14">
        <v>828</v>
      </c>
      <c r="G148" s="4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32</v>
      </c>
    </row>
    <row r="149" spans="2:21" ht="12">
      <c r="B149" s="1" t="s">
        <v>121</v>
      </c>
      <c r="C149" s="12" t="s">
        <v>157</v>
      </c>
      <c r="D149" s="13" t="s">
        <v>59</v>
      </c>
      <c r="E149" s="14">
        <v>468</v>
      </c>
      <c r="F149" s="14">
        <v>936</v>
      </c>
      <c r="G149" s="4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32</v>
      </c>
    </row>
    <row r="150" spans="2:21" ht="12">
      <c r="B150" s="1" t="s">
        <v>121</v>
      </c>
      <c r="C150" s="12" t="s">
        <v>158</v>
      </c>
      <c r="D150" s="13" t="s">
        <v>59</v>
      </c>
      <c r="E150" s="14">
        <v>624</v>
      </c>
      <c r="F150" s="14">
        <v>1248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32</v>
      </c>
    </row>
    <row r="151" spans="2:21" ht="12">
      <c r="B151" s="1" t="s">
        <v>121</v>
      </c>
      <c r="C151" s="12" t="s">
        <v>159</v>
      </c>
      <c r="D151" s="13" t="s">
        <v>59</v>
      </c>
      <c r="E151" s="14">
        <v>632</v>
      </c>
      <c r="F151" s="14">
        <v>984</v>
      </c>
      <c r="G151" s="10"/>
      <c r="H151" s="10"/>
      <c r="I151" s="10"/>
      <c r="J151" s="10"/>
      <c r="K151" s="14"/>
      <c r="L151" s="14"/>
      <c r="M151" s="14"/>
      <c r="N151" s="14"/>
      <c r="O151" s="10"/>
      <c r="P151" s="10"/>
      <c r="Q151" s="10"/>
      <c r="R151" s="10"/>
      <c r="S151" s="10"/>
      <c r="T151" s="10"/>
      <c r="U151" s="8" t="s">
        <v>32</v>
      </c>
    </row>
    <row r="152" spans="2:21" ht="12">
      <c r="B152" s="1" t="s">
        <v>121</v>
      </c>
      <c r="C152" s="12" t="s">
        <v>160</v>
      </c>
      <c r="D152" s="13" t="s">
        <v>59</v>
      </c>
      <c r="E152" s="14">
        <v>640</v>
      </c>
      <c r="F152" s="14">
        <v>1240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32</v>
      </c>
    </row>
    <row r="153" spans="2:21" ht="12">
      <c r="B153" s="1" t="s">
        <v>121</v>
      </c>
      <c r="C153" s="12" t="s">
        <v>161</v>
      </c>
      <c r="D153" s="13" t="s">
        <v>59</v>
      </c>
      <c r="E153" s="14">
        <v>648</v>
      </c>
      <c r="F153" s="14">
        <v>1032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4">
        <v>744</v>
      </c>
      <c r="T153" s="14">
        <v>1224</v>
      </c>
      <c r="U153" s="8" t="s">
        <v>32</v>
      </c>
    </row>
    <row r="154" spans="2:21" ht="12">
      <c r="B154" s="1" t="s">
        <v>121</v>
      </c>
      <c r="C154" s="12" t="s">
        <v>162</v>
      </c>
      <c r="D154" s="13" t="s">
        <v>59</v>
      </c>
      <c r="E154" s="14">
        <v>600</v>
      </c>
      <c r="F154" s="14">
        <v>828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32</v>
      </c>
    </row>
    <row r="155" spans="2:21" ht="12">
      <c r="B155" s="1" t="s">
        <v>121</v>
      </c>
      <c r="C155" s="12" t="s">
        <v>163</v>
      </c>
      <c r="D155" s="13" t="s">
        <v>59</v>
      </c>
      <c r="E155" s="14">
        <v>600</v>
      </c>
      <c r="F155" s="14">
        <v>984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32</v>
      </c>
    </row>
    <row r="156" spans="2:21" ht="12">
      <c r="B156" s="1" t="s">
        <v>121</v>
      </c>
      <c r="C156" s="12" t="s">
        <v>164</v>
      </c>
      <c r="D156" s="13" t="s">
        <v>59</v>
      </c>
      <c r="E156" s="14">
        <v>612</v>
      </c>
      <c r="F156" s="14">
        <v>1197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32</v>
      </c>
    </row>
    <row r="157" spans="2:21" ht="12">
      <c r="B157" s="1" t="s">
        <v>121</v>
      </c>
      <c r="C157" s="12" t="s">
        <v>165</v>
      </c>
      <c r="D157" s="13" t="s">
        <v>59</v>
      </c>
      <c r="E157" s="14">
        <v>580</v>
      </c>
      <c r="F157" s="14">
        <v>1160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32</v>
      </c>
    </row>
    <row r="158" spans="2:21" ht="12">
      <c r="B158" s="1" t="s">
        <v>121</v>
      </c>
      <c r="C158" s="12" t="s">
        <v>166</v>
      </c>
      <c r="D158" s="13" t="s">
        <v>59</v>
      </c>
      <c r="E158" s="14">
        <v>688</v>
      </c>
      <c r="F158" s="14">
        <v>1059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32</v>
      </c>
    </row>
    <row r="159" spans="2:21" ht="12">
      <c r="B159" s="1" t="s">
        <v>121</v>
      </c>
      <c r="C159" s="12" t="s">
        <v>167</v>
      </c>
      <c r="D159" s="13" t="s">
        <v>59</v>
      </c>
      <c r="E159" s="14">
        <v>676</v>
      </c>
      <c r="F159" s="14">
        <v>1060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32</v>
      </c>
    </row>
    <row r="160" spans="2:21" ht="12">
      <c r="B160" s="1" t="s">
        <v>121</v>
      </c>
      <c r="C160" s="12" t="s">
        <v>168</v>
      </c>
      <c r="D160" s="13" t="s">
        <v>59</v>
      </c>
      <c r="E160" s="14">
        <v>616</v>
      </c>
      <c r="F160" s="14">
        <v>1232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32</v>
      </c>
    </row>
    <row r="161" spans="2:21" ht="12">
      <c r="B161" s="1" t="s">
        <v>121</v>
      </c>
      <c r="C161" s="12" t="s">
        <v>169</v>
      </c>
      <c r="D161" s="13" t="s">
        <v>59</v>
      </c>
      <c r="E161" s="14">
        <v>616</v>
      </c>
      <c r="F161" s="14">
        <v>1000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32</v>
      </c>
    </row>
    <row r="162" spans="2:21" ht="12">
      <c r="B162" s="1" t="s">
        <v>121</v>
      </c>
      <c r="C162" s="12" t="s">
        <v>170</v>
      </c>
      <c r="D162" s="13" t="s">
        <v>59</v>
      </c>
      <c r="E162" s="14">
        <v>360</v>
      </c>
      <c r="F162" s="14">
        <v>624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32</v>
      </c>
    </row>
    <row r="163" spans="2:21" ht="12">
      <c r="B163" s="1" t="s">
        <v>121</v>
      </c>
      <c r="C163" s="12" t="s">
        <v>171</v>
      </c>
      <c r="D163" s="13" t="s">
        <v>59</v>
      </c>
      <c r="E163" s="14">
        <v>620</v>
      </c>
      <c r="F163" s="14">
        <v>1240</v>
      </c>
      <c r="G163" s="4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32</v>
      </c>
    </row>
    <row r="164" spans="2:21" ht="12">
      <c r="B164" s="1" t="s">
        <v>121</v>
      </c>
      <c r="C164" s="12" t="s">
        <v>172</v>
      </c>
      <c r="D164" s="13" t="s">
        <v>59</v>
      </c>
      <c r="E164" s="14">
        <v>600</v>
      </c>
      <c r="F164" s="14">
        <v>1200</v>
      </c>
      <c r="G164" s="4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32</v>
      </c>
    </row>
    <row r="165" spans="2:21" ht="12">
      <c r="B165" s="1" t="s">
        <v>121</v>
      </c>
      <c r="C165" s="12" t="s">
        <v>173</v>
      </c>
      <c r="D165" s="13" t="s">
        <v>59</v>
      </c>
      <c r="E165" s="14">
        <v>646</v>
      </c>
      <c r="F165" s="14">
        <v>1030</v>
      </c>
      <c r="G165" s="4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4">
        <v>742</v>
      </c>
      <c r="T165" s="14">
        <v>1222</v>
      </c>
      <c r="U165" s="8" t="s">
        <v>32</v>
      </c>
    </row>
    <row r="166" spans="2:21" ht="12">
      <c r="B166" s="1" t="s">
        <v>121</v>
      </c>
      <c r="C166" s="12" t="s">
        <v>174</v>
      </c>
      <c r="D166" s="13" t="s">
        <v>59</v>
      </c>
      <c r="E166" s="14">
        <v>588</v>
      </c>
      <c r="F166" s="14">
        <v>972</v>
      </c>
      <c r="G166" s="4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32</v>
      </c>
    </row>
    <row r="167" spans="2:21" ht="12">
      <c r="B167" s="1" t="s">
        <v>121</v>
      </c>
      <c r="C167" s="12" t="s">
        <v>175</v>
      </c>
      <c r="D167" s="13" t="s">
        <v>59</v>
      </c>
      <c r="E167" s="14">
        <v>720</v>
      </c>
      <c r="F167" s="14">
        <v>1104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4">
        <v>816</v>
      </c>
      <c r="T167" s="14">
        <v>1296</v>
      </c>
      <c r="U167" s="8" t="s">
        <v>32</v>
      </c>
    </row>
    <row r="168" spans="2:21" ht="12">
      <c r="B168" s="1" t="s">
        <v>121</v>
      </c>
      <c r="C168" s="12" t="s">
        <v>176</v>
      </c>
      <c r="D168" s="13" t="s">
        <v>59</v>
      </c>
      <c r="E168" s="14">
        <v>648</v>
      </c>
      <c r="F168" s="14">
        <v>1032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32</v>
      </c>
    </row>
    <row r="169" spans="2:21" ht="12">
      <c r="B169" s="1" t="s">
        <v>121</v>
      </c>
      <c r="C169" s="12" t="s">
        <v>177</v>
      </c>
      <c r="D169" s="13" t="s">
        <v>59</v>
      </c>
      <c r="E169" s="14">
        <v>720</v>
      </c>
      <c r="F169" s="14">
        <v>1104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32</v>
      </c>
    </row>
    <row r="170" spans="2:21" ht="12">
      <c r="B170" s="1" t="s">
        <v>121</v>
      </c>
      <c r="C170" s="12" t="s">
        <v>178</v>
      </c>
      <c r="D170" s="13" t="s">
        <v>59</v>
      </c>
      <c r="E170" s="14">
        <v>595</v>
      </c>
      <c r="F170" s="14">
        <v>1190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32</v>
      </c>
    </row>
    <row r="171" spans="2:21" ht="12">
      <c r="B171" s="1" t="s">
        <v>121</v>
      </c>
      <c r="C171" s="12" t="s">
        <v>179</v>
      </c>
      <c r="D171" s="13" t="s">
        <v>59</v>
      </c>
      <c r="E171" s="14">
        <v>600</v>
      </c>
      <c r="F171" s="14">
        <v>1368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32</v>
      </c>
    </row>
    <row r="172" spans="2:21" ht="12">
      <c r="B172" s="1" t="s">
        <v>121</v>
      </c>
      <c r="C172" s="12" t="s">
        <v>180</v>
      </c>
      <c r="D172" s="13" t="s">
        <v>59</v>
      </c>
      <c r="E172" s="14">
        <v>600</v>
      </c>
      <c r="F172" s="14">
        <v>1200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4">
        <v>736</v>
      </c>
      <c r="T172" s="14">
        <v>1472</v>
      </c>
      <c r="U172" s="8" t="s">
        <v>32</v>
      </c>
    </row>
    <row r="173" spans="2:21" ht="12">
      <c r="B173" s="1" t="s">
        <v>121</v>
      </c>
      <c r="C173" s="12" t="s">
        <v>181</v>
      </c>
      <c r="D173" s="13" t="s">
        <v>59</v>
      </c>
      <c r="E173" s="14">
        <v>576</v>
      </c>
      <c r="F173" s="14">
        <v>1152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32</v>
      </c>
    </row>
    <row r="174" spans="2:21" ht="12">
      <c r="B174" s="1" t="s">
        <v>121</v>
      </c>
      <c r="C174" s="12" t="s">
        <v>182</v>
      </c>
      <c r="D174" s="13" t="s">
        <v>59</v>
      </c>
      <c r="E174" s="14">
        <v>656</v>
      </c>
      <c r="F174" s="14">
        <v>656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32</v>
      </c>
    </row>
    <row r="175" spans="2:21" ht="12">
      <c r="B175" s="1" t="s">
        <v>121</v>
      </c>
      <c r="C175" s="12" t="s">
        <v>183</v>
      </c>
      <c r="D175" s="13" t="s">
        <v>59</v>
      </c>
      <c r="E175" s="14">
        <v>600</v>
      </c>
      <c r="F175" s="14">
        <v>600</v>
      </c>
      <c r="G175" s="10"/>
      <c r="H175" s="10"/>
      <c r="I175" s="10"/>
      <c r="J175" s="10"/>
      <c r="K175" s="14"/>
      <c r="L175" s="14"/>
      <c r="M175" s="10"/>
      <c r="N175" s="10"/>
      <c r="O175" s="10"/>
      <c r="P175" s="10"/>
      <c r="Q175" s="10"/>
      <c r="R175" s="10"/>
      <c r="S175" s="10"/>
      <c r="T175" s="10"/>
      <c r="U175" s="8" t="s">
        <v>32</v>
      </c>
    </row>
    <row r="176" spans="2:21" ht="12">
      <c r="B176" s="1" t="s">
        <v>121</v>
      </c>
      <c r="C176" s="12" t="s">
        <v>184</v>
      </c>
      <c r="D176" s="13" t="s">
        <v>59</v>
      </c>
      <c r="E176" s="14">
        <v>477</v>
      </c>
      <c r="F176" s="14">
        <v>777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32</v>
      </c>
    </row>
    <row r="177" spans="2:21" ht="12">
      <c r="B177" s="1" t="s">
        <v>121</v>
      </c>
      <c r="C177" s="12" t="s">
        <v>185</v>
      </c>
      <c r="D177" s="13" t="s">
        <v>59</v>
      </c>
      <c r="E177" s="14">
        <v>580</v>
      </c>
      <c r="F177" s="14">
        <v>1160</v>
      </c>
      <c r="G177" s="4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32</v>
      </c>
    </row>
    <row r="178" spans="2:21" ht="12">
      <c r="B178" s="1" t="s">
        <v>121</v>
      </c>
      <c r="C178" s="12" t="s">
        <v>186</v>
      </c>
      <c r="D178" s="13" t="s">
        <v>59</v>
      </c>
      <c r="E178" s="14">
        <v>620</v>
      </c>
      <c r="F178" s="14">
        <v>1004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32</v>
      </c>
    </row>
    <row r="179" spans="2:21" ht="12">
      <c r="B179" s="1" t="s">
        <v>121</v>
      </c>
      <c r="C179" s="12" t="s">
        <v>187</v>
      </c>
      <c r="D179" s="13" t="s">
        <v>59</v>
      </c>
      <c r="E179" s="14">
        <v>776</v>
      </c>
      <c r="F179" s="14">
        <v>1552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4">
        <v>872</v>
      </c>
      <c r="T179" s="14">
        <v>1744</v>
      </c>
      <c r="U179" s="8" t="s">
        <v>32</v>
      </c>
    </row>
    <row r="180" spans="2:21" ht="12">
      <c r="B180" s="1" t="s">
        <v>121</v>
      </c>
      <c r="C180" s="9" t="s">
        <v>188</v>
      </c>
      <c r="D180" s="1" t="s">
        <v>82</v>
      </c>
      <c r="E180" s="10">
        <v>1882</v>
      </c>
      <c r="F180" s="10">
        <v>5194</v>
      </c>
      <c r="G180" s="10">
        <v>1882</v>
      </c>
      <c r="H180" s="10">
        <v>5194</v>
      </c>
      <c r="I180" s="10"/>
      <c r="J180" s="10"/>
      <c r="K180" s="10">
        <v>4168</v>
      </c>
      <c r="L180" s="10">
        <v>12052</v>
      </c>
      <c r="M180" s="10">
        <v>4168</v>
      </c>
      <c r="N180" s="10">
        <v>12052</v>
      </c>
      <c r="O180" s="10"/>
      <c r="P180" s="10"/>
      <c r="Q180" s="10"/>
      <c r="R180" s="10"/>
      <c r="S180" s="10"/>
      <c r="T180" s="10"/>
      <c r="U180" s="8" t="s">
        <v>32</v>
      </c>
    </row>
    <row r="181" spans="2:21" ht="12">
      <c r="B181" s="1" t="s">
        <v>121</v>
      </c>
      <c r="C181" s="9" t="s">
        <v>189</v>
      </c>
      <c r="D181" s="1" t="s">
        <v>82</v>
      </c>
      <c r="E181" s="10">
        <v>1431</v>
      </c>
      <c r="F181" s="10">
        <v>3909</v>
      </c>
      <c r="G181" s="10">
        <v>1431</v>
      </c>
      <c r="H181" s="10">
        <v>3909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32</v>
      </c>
    </row>
    <row r="182" spans="2:21" ht="12">
      <c r="B182" s="1" t="s">
        <v>190</v>
      </c>
      <c r="C182" s="9" t="s">
        <v>191</v>
      </c>
      <c r="D182" s="1" t="s">
        <v>35</v>
      </c>
      <c r="E182" s="10">
        <v>1710</v>
      </c>
      <c r="F182" s="10">
        <v>4710</v>
      </c>
      <c r="G182" s="10">
        <v>1870</v>
      </c>
      <c r="H182" s="10">
        <v>5190</v>
      </c>
      <c r="I182" s="10">
        <v>2590</v>
      </c>
      <c r="J182" s="10">
        <v>7490</v>
      </c>
      <c r="K182" s="10">
        <v>5030</v>
      </c>
      <c r="L182" s="10">
        <v>17180</v>
      </c>
      <c r="M182" s="10">
        <v>4320</v>
      </c>
      <c r="N182" s="10">
        <v>15900</v>
      </c>
      <c r="U182" s="8" t="s">
        <v>32</v>
      </c>
    </row>
    <row r="183" spans="2:21" ht="12">
      <c r="B183" s="1" t="s">
        <v>190</v>
      </c>
      <c r="C183" s="9" t="s">
        <v>192</v>
      </c>
      <c r="D183" s="1" t="s">
        <v>38</v>
      </c>
      <c r="E183" s="10">
        <v>1620</v>
      </c>
      <c r="F183" s="10">
        <v>4620</v>
      </c>
      <c r="G183" s="10">
        <v>1780</v>
      </c>
      <c r="H183" s="10">
        <v>5100</v>
      </c>
      <c r="I183" s="10">
        <v>2500</v>
      </c>
      <c r="J183" s="10">
        <v>7400</v>
      </c>
      <c r="K183" s="10">
        <v>4940</v>
      </c>
      <c r="L183" s="10">
        <v>17090</v>
      </c>
      <c r="M183" s="10">
        <v>4230</v>
      </c>
      <c r="N183" s="10">
        <v>15810</v>
      </c>
      <c r="U183" s="8" t="s">
        <v>32</v>
      </c>
    </row>
    <row r="184" spans="2:21" ht="12">
      <c r="B184" s="1" t="s">
        <v>190</v>
      </c>
      <c r="C184" s="9" t="s">
        <v>193</v>
      </c>
      <c r="D184" s="1" t="s">
        <v>43</v>
      </c>
      <c r="E184" s="10">
        <v>1300</v>
      </c>
      <c r="F184" s="10">
        <v>3660</v>
      </c>
      <c r="G184" s="10">
        <v>1420</v>
      </c>
      <c r="H184" s="10">
        <v>4020</v>
      </c>
      <c r="I184" s="10"/>
      <c r="U184" s="8" t="s">
        <v>32</v>
      </c>
    </row>
    <row r="185" spans="2:21" ht="12">
      <c r="B185" s="1" t="s">
        <v>190</v>
      </c>
      <c r="C185" s="9" t="s">
        <v>194</v>
      </c>
      <c r="D185" s="1" t="s">
        <v>43</v>
      </c>
      <c r="E185" s="10">
        <v>1320</v>
      </c>
      <c r="F185" s="10">
        <v>3680</v>
      </c>
      <c r="G185" s="10">
        <v>1440</v>
      </c>
      <c r="H185" s="10">
        <v>4040</v>
      </c>
      <c r="I185" s="10"/>
      <c r="U185" s="8" t="s">
        <v>32</v>
      </c>
    </row>
    <row r="186" spans="2:21" ht="12">
      <c r="B186" s="1" t="s">
        <v>190</v>
      </c>
      <c r="C186" s="9" t="s">
        <v>195</v>
      </c>
      <c r="D186" s="1" t="s">
        <v>43</v>
      </c>
      <c r="E186" s="10">
        <v>1316</v>
      </c>
      <c r="F186" s="10">
        <v>3676</v>
      </c>
      <c r="G186" s="10">
        <v>1436</v>
      </c>
      <c r="H186" s="10">
        <v>4036</v>
      </c>
      <c r="I186" s="10"/>
      <c r="J186" s="10"/>
      <c r="U186" s="8" t="s">
        <v>32</v>
      </c>
    </row>
    <row r="187" spans="2:21" ht="12">
      <c r="B187" s="1" t="s">
        <v>190</v>
      </c>
      <c r="C187" s="9" t="s">
        <v>196</v>
      </c>
      <c r="D187" s="1" t="s">
        <v>46</v>
      </c>
      <c r="E187" s="10">
        <v>1290</v>
      </c>
      <c r="F187" s="10">
        <v>3650</v>
      </c>
      <c r="G187" s="10">
        <v>1410</v>
      </c>
      <c r="H187" s="10">
        <v>4010</v>
      </c>
      <c r="I187" s="10">
        <v>2490</v>
      </c>
      <c r="J187" s="10">
        <v>7390</v>
      </c>
      <c r="U187" s="8" t="s">
        <v>32</v>
      </c>
    </row>
    <row r="188" spans="2:21" ht="12">
      <c r="B188" s="1" t="s">
        <v>190</v>
      </c>
      <c r="C188" s="9" t="s">
        <v>197</v>
      </c>
      <c r="D188" s="1" t="s">
        <v>46</v>
      </c>
      <c r="E188" s="10">
        <v>1320</v>
      </c>
      <c r="F188" s="10">
        <v>3680</v>
      </c>
      <c r="G188" s="10">
        <v>1440</v>
      </c>
      <c r="H188" s="10">
        <v>4040</v>
      </c>
      <c r="I188" s="10"/>
      <c r="U188" s="8" t="s">
        <v>32</v>
      </c>
    </row>
    <row r="189" spans="2:21" ht="12">
      <c r="B189" s="1" t="s">
        <v>190</v>
      </c>
      <c r="C189" s="9" t="s">
        <v>198</v>
      </c>
      <c r="D189" s="1" t="s">
        <v>46</v>
      </c>
      <c r="E189" s="10">
        <v>1312</v>
      </c>
      <c r="F189" s="10">
        <v>3672</v>
      </c>
      <c r="G189" s="10">
        <v>1432</v>
      </c>
      <c r="H189" s="10">
        <v>4032</v>
      </c>
      <c r="I189" s="10"/>
      <c r="U189" s="8" t="s">
        <v>32</v>
      </c>
    </row>
    <row r="190" spans="2:21" ht="12">
      <c r="B190" s="1" t="s">
        <v>190</v>
      </c>
      <c r="C190" s="9" t="s">
        <v>199</v>
      </c>
      <c r="D190" s="1" t="s">
        <v>57</v>
      </c>
      <c r="E190" s="10">
        <v>640</v>
      </c>
      <c r="F190" s="10">
        <v>1920</v>
      </c>
      <c r="G190" s="10"/>
      <c r="U190" s="8" t="s">
        <v>32</v>
      </c>
    </row>
    <row r="191" spans="2:21" ht="12">
      <c r="B191" s="1" t="s">
        <v>190</v>
      </c>
      <c r="C191" s="9" t="s">
        <v>200</v>
      </c>
      <c r="D191" s="1" t="s">
        <v>57</v>
      </c>
      <c r="E191" s="10">
        <v>1710</v>
      </c>
      <c r="F191" s="10">
        <v>4710</v>
      </c>
      <c r="G191" s="10"/>
      <c r="H191" s="10"/>
      <c r="I191" s="10"/>
      <c r="U191" s="8" t="s">
        <v>32</v>
      </c>
    </row>
    <row r="192" spans="2:21" ht="12">
      <c r="B192" s="1" t="s">
        <v>190</v>
      </c>
      <c r="C192" s="9" t="s">
        <v>201</v>
      </c>
      <c r="D192" s="1" t="s">
        <v>57</v>
      </c>
      <c r="E192" s="10">
        <v>640</v>
      </c>
      <c r="F192" s="10">
        <v>1920</v>
      </c>
      <c r="G192" s="10"/>
      <c r="U192" s="8" t="s">
        <v>32</v>
      </c>
    </row>
    <row r="193" spans="2:21" ht="12">
      <c r="B193" s="1" t="s">
        <v>190</v>
      </c>
      <c r="C193" s="9" t="s">
        <v>202</v>
      </c>
      <c r="D193" s="1" t="s">
        <v>57</v>
      </c>
      <c r="E193" s="10">
        <v>640</v>
      </c>
      <c r="F193" s="10">
        <v>1920</v>
      </c>
      <c r="G193" s="10"/>
      <c r="H193" s="10"/>
      <c r="K193" s="10"/>
      <c r="L193" s="10"/>
      <c r="S193" s="10"/>
      <c r="T193" s="10"/>
      <c r="U193" s="8" t="s">
        <v>32</v>
      </c>
    </row>
    <row r="194" spans="2:21" ht="12">
      <c r="B194" s="1" t="s">
        <v>190</v>
      </c>
      <c r="C194" s="9" t="s">
        <v>203</v>
      </c>
      <c r="D194" s="1" t="s">
        <v>57</v>
      </c>
      <c r="E194" s="10">
        <v>640</v>
      </c>
      <c r="F194" s="10">
        <v>1920</v>
      </c>
      <c r="G194" s="10"/>
      <c r="H194" s="10"/>
      <c r="I194" s="10"/>
      <c r="U194" s="8" t="s">
        <v>32</v>
      </c>
    </row>
    <row r="195" spans="2:21" ht="12">
      <c r="B195" s="1" t="s">
        <v>190</v>
      </c>
      <c r="C195" s="9" t="s">
        <v>204</v>
      </c>
      <c r="D195" s="1" t="s">
        <v>57</v>
      </c>
      <c r="E195" s="10">
        <v>640</v>
      </c>
      <c r="F195" s="10">
        <v>1920</v>
      </c>
      <c r="G195" s="10"/>
      <c r="H195" s="10"/>
      <c r="I195" s="10"/>
      <c r="U195" s="8" t="s">
        <v>32</v>
      </c>
    </row>
    <row r="196" spans="2:21" ht="12">
      <c r="B196" s="1" t="s">
        <v>190</v>
      </c>
      <c r="C196" s="9" t="s">
        <v>205</v>
      </c>
      <c r="D196" s="1" t="s">
        <v>57</v>
      </c>
      <c r="E196" s="10">
        <v>640</v>
      </c>
      <c r="F196" s="10">
        <v>1920</v>
      </c>
      <c r="G196" s="10"/>
      <c r="U196" s="8" t="s">
        <v>32</v>
      </c>
    </row>
    <row r="197" spans="2:21" ht="12">
      <c r="B197" s="1" t="s">
        <v>190</v>
      </c>
      <c r="C197" s="9" t="s">
        <v>206</v>
      </c>
      <c r="D197" s="1" t="s">
        <v>57</v>
      </c>
      <c r="E197" s="10">
        <v>640</v>
      </c>
      <c r="F197" s="10">
        <v>1920</v>
      </c>
      <c r="G197" s="10"/>
      <c r="H197" s="10"/>
      <c r="I197" s="10"/>
      <c r="U197" s="8" t="s">
        <v>32</v>
      </c>
    </row>
    <row r="198" spans="2:21" ht="12">
      <c r="B198" s="1" t="s">
        <v>190</v>
      </c>
      <c r="C198" s="9" t="s">
        <v>207</v>
      </c>
      <c r="D198" s="1" t="s">
        <v>57</v>
      </c>
      <c r="E198" s="10">
        <v>640</v>
      </c>
      <c r="F198" s="10">
        <v>1920</v>
      </c>
      <c r="G198" s="10"/>
      <c r="H198" s="10"/>
      <c r="I198" s="10"/>
      <c r="U198" s="8" t="s">
        <v>32</v>
      </c>
    </row>
    <row r="199" spans="2:21" ht="12">
      <c r="B199" s="1" t="s">
        <v>190</v>
      </c>
      <c r="C199" s="9" t="s">
        <v>208</v>
      </c>
      <c r="D199" s="1" t="s">
        <v>57</v>
      </c>
      <c r="E199" s="10">
        <v>640</v>
      </c>
      <c r="F199" s="10">
        <v>1920</v>
      </c>
      <c r="G199" s="10"/>
      <c r="H199" s="10"/>
      <c r="I199" s="10"/>
      <c r="U199" s="8" t="s">
        <v>32</v>
      </c>
    </row>
    <row r="200" spans="2:21" ht="12">
      <c r="B200" s="1" t="s">
        <v>190</v>
      </c>
      <c r="C200" s="9" t="s">
        <v>209</v>
      </c>
      <c r="D200" s="1" t="s">
        <v>57</v>
      </c>
      <c r="E200" s="10">
        <v>640</v>
      </c>
      <c r="F200" s="10">
        <v>1920</v>
      </c>
      <c r="G200" s="10"/>
      <c r="U200" s="8" t="s">
        <v>32</v>
      </c>
    </row>
    <row r="201" spans="2:21" ht="12">
      <c r="B201" s="1" t="s">
        <v>190</v>
      </c>
      <c r="C201" s="9" t="s">
        <v>210</v>
      </c>
      <c r="D201" s="1" t="s">
        <v>57</v>
      </c>
      <c r="E201" s="10">
        <v>640</v>
      </c>
      <c r="F201" s="10">
        <v>1920</v>
      </c>
      <c r="G201" s="10"/>
      <c r="U201" s="8" t="s">
        <v>32</v>
      </c>
    </row>
    <row r="202" spans="2:21" ht="12">
      <c r="B202" s="1" t="s">
        <v>190</v>
      </c>
      <c r="C202" s="9" t="s">
        <v>211</v>
      </c>
      <c r="D202" s="1" t="s">
        <v>57</v>
      </c>
      <c r="E202" s="10">
        <v>640</v>
      </c>
      <c r="F202" s="10">
        <v>1920</v>
      </c>
      <c r="S202" s="10"/>
      <c r="T202" s="10"/>
      <c r="U202" s="8" t="s">
        <v>32</v>
      </c>
    </row>
    <row r="203" spans="2:21" ht="12">
      <c r="B203" s="1" t="s">
        <v>190</v>
      </c>
      <c r="C203" s="9" t="s">
        <v>212</v>
      </c>
      <c r="D203" s="1" t="s">
        <v>57</v>
      </c>
      <c r="E203" s="10">
        <v>640</v>
      </c>
      <c r="F203" s="10">
        <v>1920</v>
      </c>
      <c r="G203" s="10"/>
      <c r="H203" s="10"/>
      <c r="I203" s="10"/>
      <c r="J203" s="10"/>
      <c r="K203" s="10"/>
      <c r="L203" s="10"/>
      <c r="M203" s="10"/>
      <c r="N203" s="10"/>
      <c r="Q203" s="10"/>
      <c r="R203" s="10"/>
      <c r="S203" s="10"/>
      <c r="T203" s="10"/>
      <c r="U203" s="8" t="s">
        <v>32</v>
      </c>
    </row>
    <row r="204" spans="2:21" ht="12">
      <c r="B204" s="1" t="s">
        <v>213</v>
      </c>
      <c r="C204" s="9" t="s">
        <v>214</v>
      </c>
      <c r="D204" s="1" t="s">
        <v>35</v>
      </c>
      <c r="E204" s="10">
        <v>2040</v>
      </c>
      <c r="F204" s="10">
        <v>5240</v>
      </c>
      <c r="G204" s="10">
        <v>2046</v>
      </c>
      <c r="H204" s="10">
        <v>5246</v>
      </c>
      <c r="I204" s="10"/>
      <c r="J204" s="10"/>
      <c r="K204" s="10"/>
      <c r="L204" s="10"/>
      <c r="M204" s="10"/>
      <c r="N204" s="10"/>
      <c r="O204" s="10"/>
      <c r="P204" s="10"/>
      <c r="Q204" s="10">
        <v>3386</v>
      </c>
      <c r="R204" s="10">
        <v>11736</v>
      </c>
      <c r="S204" s="10"/>
      <c r="T204" s="10"/>
      <c r="U204" s="8" t="s">
        <v>32</v>
      </c>
    </row>
    <row r="205" spans="2:21" ht="12">
      <c r="B205" s="1" t="s">
        <v>213</v>
      </c>
      <c r="C205" s="9" t="s">
        <v>215</v>
      </c>
      <c r="D205" s="1" t="s">
        <v>38</v>
      </c>
      <c r="E205" s="10">
        <v>1576</v>
      </c>
      <c r="F205" s="10">
        <v>3326</v>
      </c>
      <c r="G205" s="10">
        <v>1562</v>
      </c>
      <c r="H205" s="10">
        <v>3312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32</v>
      </c>
    </row>
    <row r="206" spans="2:21" ht="12">
      <c r="B206" s="1" t="s">
        <v>213</v>
      </c>
      <c r="C206" s="9" t="s">
        <v>216</v>
      </c>
      <c r="D206" s="1" t="s">
        <v>40</v>
      </c>
      <c r="E206" s="10">
        <v>1812</v>
      </c>
      <c r="F206" s="10">
        <v>3362</v>
      </c>
      <c r="G206" s="10">
        <v>1524</v>
      </c>
      <c r="H206" s="10">
        <v>3074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32</v>
      </c>
    </row>
    <row r="207" spans="2:21" ht="12">
      <c r="B207" s="1" t="s">
        <v>213</v>
      </c>
      <c r="C207" s="9" t="s">
        <v>217</v>
      </c>
      <c r="D207" s="1" t="s">
        <v>40</v>
      </c>
      <c r="E207" s="10">
        <v>1924</v>
      </c>
      <c r="F207" s="10">
        <v>4616</v>
      </c>
      <c r="G207" s="10">
        <v>1924</v>
      </c>
      <c r="H207" s="10">
        <v>4616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32</v>
      </c>
    </row>
    <row r="208" spans="2:21" ht="12">
      <c r="B208" s="1" t="s">
        <v>213</v>
      </c>
      <c r="C208" s="9" t="s">
        <v>218</v>
      </c>
      <c r="D208" s="1" t="s">
        <v>40</v>
      </c>
      <c r="E208" s="10">
        <v>1842</v>
      </c>
      <c r="F208" s="10">
        <v>2997</v>
      </c>
      <c r="G208" s="10">
        <v>1842</v>
      </c>
      <c r="H208" s="10">
        <v>2997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32</v>
      </c>
    </row>
    <row r="209" spans="2:21" ht="12">
      <c r="B209" s="1" t="s">
        <v>213</v>
      </c>
      <c r="C209" s="9" t="s">
        <v>219</v>
      </c>
      <c r="D209" s="1" t="s">
        <v>40</v>
      </c>
      <c r="E209" s="10">
        <v>1584</v>
      </c>
      <c r="F209" s="10">
        <v>3200</v>
      </c>
      <c r="G209" s="10">
        <v>1622</v>
      </c>
      <c r="H209" s="10">
        <v>3206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32</v>
      </c>
    </row>
    <row r="210" spans="2:21" ht="12">
      <c r="B210" s="1" t="s">
        <v>213</v>
      </c>
      <c r="C210" s="9" t="s">
        <v>220</v>
      </c>
      <c r="D210" s="1" t="s">
        <v>46</v>
      </c>
      <c r="E210" s="10">
        <v>1668</v>
      </c>
      <c r="F210" s="10">
        <v>3568</v>
      </c>
      <c r="G210" s="10">
        <v>1724</v>
      </c>
      <c r="H210" s="10">
        <v>3524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32</v>
      </c>
    </row>
    <row r="211" spans="2:21" ht="12">
      <c r="B211" s="1" t="s">
        <v>213</v>
      </c>
      <c r="C211" s="9" t="s">
        <v>221</v>
      </c>
      <c r="D211" s="1" t="s">
        <v>46</v>
      </c>
      <c r="E211" s="10">
        <v>1576</v>
      </c>
      <c r="F211" s="10">
        <v>3098</v>
      </c>
      <c r="G211" s="10">
        <v>1594</v>
      </c>
      <c r="H211" s="10">
        <v>2750</v>
      </c>
      <c r="I211" s="10">
        <v>2080</v>
      </c>
      <c r="J211" s="10">
        <v>3880</v>
      </c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32</v>
      </c>
    </row>
    <row r="212" spans="2:21" ht="12">
      <c r="B212" s="1" t="s">
        <v>213</v>
      </c>
      <c r="C212" s="9" t="s">
        <v>222</v>
      </c>
      <c r="D212" s="1" t="s">
        <v>46</v>
      </c>
      <c r="E212" s="10">
        <v>1702</v>
      </c>
      <c r="F212" s="10">
        <v>2651</v>
      </c>
      <c r="G212" s="10">
        <v>1692</v>
      </c>
      <c r="H212" s="10">
        <v>2646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32</v>
      </c>
    </row>
    <row r="213" spans="2:21" ht="12">
      <c r="B213" s="1" t="s">
        <v>213</v>
      </c>
      <c r="C213" s="9" t="s">
        <v>223</v>
      </c>
      <c r="D213" s="1" t="s">
        <v>46</v>
      </c>
      <c r="E213" s="10">
        <v>1480</v>
      </c>
      <c r="F213" s="10">
        <v>3670</v>
      </c>
      <c r="G213" s="10">
        <v>1480</v>
      </c>
      <c r="H213" s="10">
        <v>3670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32</v>
      </c>
    </row>
    <row r="214" spans="2:21" ht="12">
      <c r="B214" s="1" t="s">
        <v>213</v>
      </c>
      <c r="C214" s="9" t="s">
        <v>224</v>
      </c>
      <c r="D214" s="1" t="s">
        <v>46</v>
      </c>
      <c r="E214" s="10">
        <v>1696</v>
      </c>
      <c r="F214" s="10">
        <v>3246</v>
      </c>
      <c r="G214" s="10">
        <v>1706</v>
      </c>
      <c r="H214" s="10">
        <v>3256</v>
      </c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32</v>
      </c>
    </row>
    <row r="215" spans="2:21" ht="12">
      <c r="B215" s="1" t="s">
        <v>213</v>
      </c>
      <c r="C215" s="9" t="s">
        <v>225</v>
      </c>
      <c r="D215" s="1" t="s">
        <v>46</v>
      </c>
      <c r="E215" s="10">
        <v>1452</v>
      </c>
      <c r="F215" s="10">
        <v>3010</v>
      </c>
      <c r="G215" s="10">
        <v>1472</v>
      </c>
      <c r="H215" s="10">
        <v>2664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32</v>
      </c>
    </row>
    <row r="216" spans="2:21" ht="12">
      <c r="B216" s="1" t="s">
        <v>213</v>
      </c>
      <c r="C216" s="9" t="s">
        <v>226</v>
      </c>
      <c r="D216" s="1" t="s">
        <v>46</v>
      </c>
      <c r="E216" s="10">
        <v>1592</v>
      </c>
      <c r="F216" s="10">
        <v>3392</v>
      </c>
      <c r="G216" s="10">
        <v>1592</v>
      </c>
      <c r="H216" s="10">
        <v>3392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32</v>
      </c>
    </row>
    <row r="217" spans="2:21" ht="12">
      <c r="B217" s="1" t="s">
        <v>213</v>
      </c>
      <c r="C217" s="9" t="s">
        <v>227</v>
      </c>
      <c r="D217" s="1" t="s">
        <v>57</v>
      </c>
      <c r="E217" s="10">
        <v>830</v>
      </c>
      <c r="F217" s="10">
        <v>1860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32</v>
      </c>
    </row>
    <row r="218" spans="2:21" ht="12">
      <c r="B218" s="1" t="s">
        <v>213</v>
      </c>
      <c r="C218" s="9" t="s">
        <v>228</v>
      </c>
      <c r="D218" s="1" t="s">
        <v>57</v>
      </c>
      <c r="E218" s="10">
        <v>980</v>
      </c>
      <c r="F218" s="10">
        <v>2180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32</v>
      </c>
    </row>
    <row r="219" spans="2:21" ht="12">
      <c r="B219" s="1" t="s">
        <v>213</v>
      </c>
      <c r="C219" s="9" t="s">
        <v>229</v>
      </c>
      <c r="D219" s="1" t="s">
        <v>57</v>
      </c>
      <c r="E219" s="10">
        <v>888</v>
      </c>
      <c r="F219" s="10">
        <v>2088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32</v>
      </c>
    </row>
    <row r="220" spans="2:21" ht="12">
      <c r="B220" s="1" t="s">
        <v>213</v>
      </c>
      <c r="C220" s="9" t="s">
        <v>230</v>
      </c>
      <c r="D220" s="1" t="s">
        <v>57</v>
      </c>
      <c r="E220" s="10">
        <v>740</v>
      </c>
      <c r="F220" s="10">
        <v>1844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32</v>
      </c>
    </row>
    <row r="221" spans="2:21" ht="12">
      <c r="B221" s="1" t="s">
        <v>213</v>
      </c>
      <c r="C221" s="9" t="s">
        <v>231</v>
      </c>
      <c r="D221" s="1" t="s">
        <v>82</v>
      </c>
      <c r="E221" s="10"/>
      <c r="F221" s="10"/>
      <c r="G221" s="10"/>
      <c r="H221" s="10"/>
      <c r="I221" s="10"/>
      <c r="J221" s="10"/>
      <c r="K221" s="10">
        <v>4776</v>
      </c>
      <c r="L221" s="10">
        <v>12576</v>
      </c>
      <c r="M221" s="10">
        <v>3736</v>
      </c>
      <c r="N221" s="10">
        <v>8336</v>
      </c>
      <c r="O221" s="10"/>
      <c r="P221" s="10"/>
      <c r="Q221" s="10"/>
      <c r="R221" s="10"/>
      <c r="S221" s="10"/>
      <c r="T221" s="10"/>
      <c r="U221" s="8" t="s">
        <v>32</v>
      </c>
    </row>
    <row r="222" spans="2:21" ht="12">
      <c r="B222" s="1" t="s">
        <v>213</v>
      </c>
      <c r="C222" s="9" t="s">
        <v>232</v>
      </c>
      <c r="D222" s="1" t="s">
        <v>82</v>
      </c>
      <c r="E222" s="10"/>
      <c r="F222" s="10"/>
      <c r="G222" s="10"/>
      <c r="H222" s="10"/>
      <c r="I222" s="10">
        <v>3534</v>
      </c>
      <c r="J222" s="10">
        <v>7734</v>
      </c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32</v>
      </c>
    </row>
    <row r="223" spans="2:21" ht="12">
      <c r="B223" s="1" t="s">
        <v>233</v>
      </c>
      <c r="C223" s="9" t="s">
        <v>234</v>
      </c>
      <c r="D223" s="1" t="s">
        <v>35</v>
      </c>
      <c r="E223" s="10">
        <v>2269</v>
      </c>
      <c r="F223" s="10">
        <v>6325</v>
      </c>
      <c r="G223" s="10">
        <v>3335</v>
      </c>
      <c r="H223" s="10">
        <v>5732</v>
      </c>
      <c r="U223" s="8" t="s">
        <v>32</v>
      </c>
    </row>
    <row r="224" spans="2:21" ht="12">
      <c r="B224" s="1" t="s">
        <v>233</v>
      </c>
      <c r="C224" s="9" t="s">
        <v>235</v>
      </c>
      <c r="D224" s="1" t="s">
        <v>38</v>
      </c>
      <c r="E224" s="10">
        <v>2390</v>
      </c>
      <c r="F224" s="10">
        <v>6340</v>
      </c>
      <c r="G224" s="10">
        <v>3472</v>
      </c>
      <c r="H224" s="10">
        <v>5896</v>
      </c>
      <c r="R224" s="10"/>
      <c r="S224" s="10"/>
      <c r="U224" s="8" t="s">
        <v>32</v>
      </c>
    </row>
    <row r="225" spans="2:21" ht="12">
      <c r="B225" s="1" t="s">
        <v>233</v>
      </c>
      <c r="C225" s="9" t="s">
        <v>236</v>
      </c>
      <c r="D225" s="1" t="s">
        <v>40</v>
      </c>
      <c r="E225" s="10">
        <v>2114</v>
      </c>
      <c r="F225" s="10">
        <v>5764</v>
      </c>
      <c r="G225" s="10">
        <v>2760</v>
      </c>
      <c r="H225" s="10">
        <v>4896</v>
      </c>
      <c r="S225" s="10"/>
      <c r="T225" s="10"/>
      <c r="U225" s="8" t="s">
        <v>32</v>
      </c>
    </row>
    <row r="226" spans="2:21" ht="12">
      <c r="B226" s="1" t="s">
        <v>233</v>
      </c>
      <c r="C226" s="9" t="s">
        <v>237</v>
      </c>
      <c r="D226" s="1" t="s">
        <v>40</v>
      </c>
      <c r="E226" s="10">
        <v>2124</v>
      </c>
      <c r="F226" s="10">
        <v>4048</v>
      </c>
      <c r="G226" s="10">
        <v>1818</v>
      </c>
      <c r="H226" s="10">
        <v>2130</v>
      </c>
      <c r="R226" s="10"/>
      <c r="S226" s="10"/>
      <c r="U226" s="8" t="s">
        <v>32</v>
      </c>
    </row>
    <row r="227" spans="2:21" ht="12">
      <c r="B227" s="1" t="s">
        <v>233</v>
      </c>
      <c r="C227" s="9" t="s">
        <v>238</v>
      </c>
      <c r="D227" s="1" t="s">
        <v>43</v>
      </c>
      <c r="E227" s="10">
        <v>2298</v>
      </c>
      <c r="F227" s="10">
        <v>3962</v>
      </c>
      <c r="G227" s="10">
        <v>2550</v>
      </c>
      <c r="H227" s="10">
        <v>2590</v>
      </c>
      <c r="T227" s="10"/>
      <c r="U227" s="8" t="s">
        <v>32</v>
      </c>
    </row>
    <row r="228" spans="2:21" ht="12">
      <c r="B228" s="1" t="s">
        <v>233</v>
      </c>
      <c r="C228" s="9" t="s">
        <v>239</v>
      </c>
      <c r="D228" s="1" t="s">
        <v>46</v>
      </c>
      <c r="E228" s="10">
        <v>2047</v>
      </c>
      <c r="F228" s="10">
        <v>3635</v>
      </c>
      <c r="G228" s="10">
        <v>2732</v>
      </c>
      <c r="H228" s="10">
        <v>2732</v>
      </c>
      <c r="I228" s="10">
        <v>4040</v>
      </c>
      <c r="J228" s="10">
        <v>7023</v>
      </c>
      <c r="S228" s="10">
        <v>2972</v>
      </c>
      <c r="T228" s="10">
        <v>2972</v>
      </c>
      <c r="U228" s="8" t="s">
        <v>32</v>
      </c>
    </row>
    <row r="229" spans="2:21" ht="12">
      <c r="B229" s="1" t="s">
        <v>233</v>
      </c>
      <c r="C229" s="9" t="s">
        <v>240</v>
      </c>
      <c r="D229" s="1" t="s">
        <v>46</v>
      </c>
      <c r="E229" s="10">
        <v>2121</v>
      </c>
      <c r="F229" s="10">
        <v>3755</v>
      </c>
      <c r="G229" s="10">
        <v>2234</v>
      </c>
      <c r="H229" s="10">
        <v>2234</v>
      </c>
      <c r="R229" s="10"/>
      <c r="S229" s="10"/>
      <c r="U229" s="8" t="s">
        <v>32</v>
      </c>
    </row>
    <row r="230" spans="2:21" ht="12">
      <c r="B230" s="1" t="s">
        <v>233</v>
      </c>
      <c r="C230" s="9" t="s">
        <v>241</v>
      </c>
      <c r="D230" s="1" t="s">
        <v>46</v>
      </c>
      <c r="E230" s="10">
        <v>2350</v>
      </c>
      <c r="F230" s="10">
        <v>4016</v>
      </c>
      <c r="G230" s="10">
        <v>2063</v>
      </c>
      <c r="H230" s="10">
        <v>2174</v>
      </c>
      <c r="S230" s="10"/>
      <c r="T230" s="10"/>
      <c r="U230" s="8" t="s">
        <v>32</v>
      </c>
    </row>
    <row r="231" spans="2:21" ht="12">
      <c r="B231" s="1" t="s">
        <v>233</v>
      </c>
      <c r="C231" s="9" t="s">
        <v>242</v>
      </c>
      <c r="D231" s="1" t="s">
        <v>46</v>
      </c>
      <c r="E231" s="10">
        <v>2008</v>
      </c>
      <c r="F231" s="10">
        <v>3658</v>
      </c>
      <c r="G231" s="10">
        <v>2646</v>
      </c>
      <c r="H231" s="10">
        <v>2649</v>
      </c>
      <c r="R231" s="10"/>
      <c r="S231" s="10"/>
      <c r="U231" s="8" t="s">
        <v>32</v>
      </c>
    </row>
    <row r="232" spans="2:21" ht="12">
      <c r="B232" s="1" t="s">
        <v>233</v>
      </c>
      <c r="C232" s="9" t="s">
        <v>243</v>
      </c>
      <c r="D232" s="1" t="s">
        <v>46</v>
      </c>
      <c r="E232" s="10">
        <v>2125</v>
      </c>
      <c r="F232" s="10">
        <v>3791</v>
      </c>
      <c r="G232" s="10">
        <v>2382</v>
      </c>
      <c r="H232" s="10">
        <v>2382</v>
      </c>
      <c r="S232" s="10"/>
      <c r="T232" s="10"/>
      <c r="U232" s="8" t="s">
        <v>32</v>
      </c>
    </row>
    <row r="233" spans="2:21" ht="12">
      <c r="B233" s="1" t="s">
        <v>233</v>
      </c>
      <c r="C233" s="9" t="s">
        <v>244</v>
      </c>
      <c r="D233" s="1" t="s">
        <v>55</v>
      </c>
      <c r="E233" s="10">
        <v>2620</v>
      </c>
      <c r="F233" s="10">
        <v>4220</v>
      </c>
      <c r="U233" s="8" t="s">
        <v>32</v>
      </c>
    </row>
    <row r="234" spans="2:21" ht="12">
      <c r="B234" s="1" t="s">
        <v>233</v>
      </c>
      <c r="C234" s="9" t="s">
        <v>245</v>
      </c>
      <c r="D234" s="1" t="s">
        <v>57</v>
      </c>
      <c r="E234" s="10">
        <f>44.26*30</f>
        <v>1327.8</v>
      </c>
      <c r="F234" s="10">
        <f>128.26*30</f>
        <v>3847.7999999999997</v>
      </c>
      <c r="G234" s="10">
        <f>86.26*30</f>
        <v>2587.8</v>
      </c>
      <c r="U234" s="8" t="s">
        <v>32</v>
      </c>
    </row>
    <row r="235" spans="2:21" ht="12">
      <c r="B235" s="1" t="s">
        <v>233</v>
      </c>
      <c r="C235" s="9" t="s">
        <v>246</v>
      </c>
      <c r="D235" s="1" t="s">
        <v>57</v>
      </c>
      <c r="E235" s="10">
        <f>35*30</f>
        <v>1050</v>
      </c>
      <c r="F235" s="10">
        <f>101*30</f>
        <v>3030</v>
      </c>
      <c r="G235" s="10">
        <f>68*30</f>
        <v>2040</v>
      </c>
      <c r="U235" s="8" t="s">
        <v>32</v>
      </c>
    </row>
    <row r="236" spans="2:21" ht="12">
      <c r="B236" s="1" t="s">
        <v>233</v>
      </c>
      <c r="C236" s="1" t="s">
        <v>247</v>
      </c>
      <c r="D236" s="1" t="s">
        <v>57</v>
      </c>
      <c r="E236" s="10">
        <f>37.67*30</f>
        <v>1130.1000000000001</v>
      </c>
      <c r="F236" s="10">
        <f>107.67*30</f>
        <v>3230.1</v>
      </c>
      <c r="G236" s="10">
        <f>37.67*30</f>
        <v>1130.1000000000001</v>
      </c>
      <c r="U236" s="8" t="s">
        <v>32</v>
      </c>
    </row>
    <row r="237" spans="2:21" ht="12">
      <c r="B237" s="1" t="s">
        <v>233</v>
      </c>
      <c r="C237" s="9" t="s">
        <v>248</v>
      </c>
      <c r="D237" s="1" t="s">
        <v>57</v>
      </c>
      <c r="E237" s="10">
        <f>37.13*30</f>
        <v>1113.9</v>
      </c>
      <c r="F237" s="10">
        <f>158.46*30</f>
        <v>4753.8</v>
      </c>
      <c r="G237" s="10">
        <f>83.46*30</f>
        <v>2503.7999999999997</v>
      </c>
      <c r="U237" s="8" t="s">
        <v>32</v>
      </c>
    </row>
    <row r="238" spans="2:21" ht="12">
      <c r="B238" s="1" t="s">
        <v>233</v>
      </c>
      <c r="C238" s="9" t="s">
        <v>249</v>
      </c>
      <c r="D238" s="1" t="s">
        <v>57</v>
      </c>
      <c r="E238" s="10">
        <f>36*30</f>
        <v>1080</v>
      </c>
      <c r="F238" s="10">
        <f>112.4*30</f>
        <v>3372</v>
      </c>
      <c r="G238" s="10">
        <f>60.33*30</f>
        <v>1809.8999999999999</v>
      </c>
      <c r="U238" s="8" t="s">
        <v>32</v>
      </c>
    </row>
    <row r="239" spans="2:21" ht="12">
      <c r="B239" s="1" t="s">
        <v>233</v>
      </c>
      <c r="C239" s="9" t="s">
        <v>250</v>
      </c>
      <c r="D239" s="1" t="s">
        <v>57</v>
      </c>
      <c r="E239" s="10">
        <f>46.75*30</f>
        <v>1402.5</v>
      </c>
      <c r="F239" s="10">
        <f>172.75*30</f>
        <v>5182.5</v>
      </c>
      <c r="G239" s="10">
        <f>88.75*30</f>
        <v>2662.5</v>
      </c>
      <c r="I239" s="10"/>
      <c r="K239" s="10"/>
      <c r="L239" s="10"/>
      <c r="M239" s="10"/>
      <c r="N239" s="10"/>
      <c r="U239" s="8" t="s">
        <v>32</v>
      </c>
    </row>
    <row r="240" spans="2:21" ht="12">
      <c r="B240" s="1" t="s">
        <v>233</v>
      </c>
      <c r="C240" s="1" t="s">
        <v>251</v>
      </c>
      <c r="D240" s="1" t="s">
        <v>57</v>
      </c>
      <c r="E240" s="10">
        <f>42*30</f>
        <v>1260</v>
      </c>
      <c r="F240" s="10">
        <f>91*30</f>
        <v>2730</v>
      </c>
      <c r="G240" s="10">
        <f>66*30</f>
        <v>1980</v>
      </c>
      <c r="H240" s="10"/>
      <c r="I240" s="10"/>
      <c r="J240" s="10"/>
      <c r="U240" s="8" t="s">
        <v>32</v>
      </c>
    </row>
    <row r="241" spans="2:21" ht="12">
      <c r="B241" s="1" t="s">
        <v>233</v>
      </c>
      <c r="C241" s="1" t="s">
        <v>252</v>
      </c>
      <c r="D241" s="1" t="s">
        <v>57</v>
      </c>
      <c r="E241" s="10">
        <f>34.67*30</f>
        <v>1040.1000000000001</v>
      </c>
      <c r="F241" s="10">
        <f>145.67*30</f>
        <v>4370.099999999999</v>
      </c>
      <c r="G241" s="10">
        <f>79.67*30</f>
        <v>2390.1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U241" s="8" t="s">
        <v>32</v>
      </c>
    </row>
    <row r="242" spans="2:21" ht="12">
      <c r="B242" s="1" t="s">
        <v>233</v>
      </c>
      <c r="C242" s="9" t="s">
        <v>253</v>
      </c>
      <c r="D242" s="1" t="s">
        <v>57</v>
      </c>
      <c r="E242" s="10">
        <f>43.4*30</f>
        <v>1302</v>
      </c>
      <c r="F242" s="10">
        <f>169.4*30</f>
        <v>5082</v>
      </c>
      <c r="G242" s="10">
        <f>85.4*30</f>
        <v>2562</v>
      </c>
      <c r="U242" s="8" t="s">
        <v>32</v>
      </c>
    </row>
    <row r="243" spans="2:21" ht="12">
      <c r="B243" s="1" t="s">
        <v>233</v>
      </c>
      <c r="C243" s="9" t="s">
        <v>254</v>
      </c>
      <c r="D243" s="1" t="s">
        <v>57</v>
      </c>
      <c r="E243" s="10">
        <f>44.97*30</f>
        <v>1349.1</v>
      </c>
      <c r="F243" s="10">
        <f>94.97*30</f>
        <v>2849.1</v>
      </c>
      <c r="G243" s="10">
        <f>62.97*30</f>
        <v>1889.1</v>
      </c>
      <c r="U243" s="8" t="s">
        <v>32</v>
      </c>
    </row>
    <row r="244" spans="2:21" ht="12">
      <c r="B244" s="1" t="s">
        <v>233</v>
      </c>
      <c r="C244" s="1" t="s">
        <v>255</v>
      </c>
      <c r="D244" s="1" t="s">
        <v>57</v>
      </c>
      <c r="E244" s="10">
        <f>48.4*30</f>
        <v>1452</v>
      </c>
      <c r="F244" s="10">
        <f>125.4*30</f>
        <v>3762</v>
      </c>
      <c r="G244" s="10">
        <f>91.3*30</f>
        <v>2739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U244" s="8" t="s">
        <v>32</v>
      </c>
    </row>
    <row r="245" spans="2:21" ht="12">
      <c r="B245" s="1" t="s">
        <v>233</v>
      </c>
      <c r="C245" s="9" t="s">
        <v>256</v>
      </c>
      <c r="D245" s="1" t="s">
        <v>57</v>
      </c>
      <c r="E245" s="10">
        <f>34*30</f>
        <v>1020</v>
      </c>
      <c r="F245" s="10">
        <f>102*30</f>
        <v>3060</v>
      </c>
      <c r="G245" s="10">
        <f>50*30</f>
        <v>1500</v>
      </c>
      <c r="H245" s="10"/>
      <c r="I245" s="10"/>
      <c r="J245" s="10"/>
      <c r="U245" s="8" t="s">
        <v>32</v>
      </c>
    </row>
    <row r="246" spans="2:21" ht="12">
      <c r="B246" s="1" t="s">
        <v>233</v>
      </c>
      <c r="C246" s="1" t="s">
        <v>257</v>
      </c>
      <c r="D246" s="1" t="s">
        <v>57</v>
      </c>
      <c r="E246" s="10">
        <f>53*30</f>
        <v>1590</v>
      </c>
      <c r="F246" s="10">
        <f>197*30</f>
        <v>5910</v>
      </c>
      <c r="G246" s="10">
        <f>116*30</f>
        <v>3480</v>
      </c>
      <c r="H246" s="10"/>
      <c r="K246" s="10"/>
      <c r="L246" s="10"/>
      <c r="U246" s="8" t="s">
        <v>32</v>
      </c>
    </row>
    <row r="247" spans="2:21" ht="12">
      <c r="B247" s="1" t="s">
        <v>233</v>
      </c>
      <c r="C247" s="9" t="s">
        <v>258</v>
      </c>
      <c r="D247" s="1" t="s">
        <v>57</v>
      </c>
      <c r="E247" s="10">
        <f>36*30</f>
        <v>1080</v>
      </c>
      <c r="F247" s="10">
        <f>112.4*30</f>
        <v>3372</v>
      </c>
      <c r="G247" s="10">
        <f>60.33*30</f>
        <v>1809.8999999999999</v>
      </c>
      <c r="U247" s="8" t="s">
        <v>32</v>
      </c>
    </row>
    <row r="248" spans="2:21" ht="12">
      <c r="B248" s="1" t="s">
        <v>233</v>
      </c>
      <c r="C248" s="1" t="s">
        <v>259</v>
      </c>
      <c r="D248" s="1" t="s">
        <v>57</v>
      </c>
      <c r="E248" s="10">
        <f>36*30</f>
        <v>1080</v>
      </c>
      <c r="F248" s="10">
        <f>112.4*30</f>
        <v>3372</v>
      </c>
      <c r="G248" s="10">
        <f>60.33*30</f>
        <v>1809.8999999999999</v>
      </c>
      <c r="U248" s="8" t="s">
        <v>32</v>
      </c>
    </row>
    <row r="249" spans="2:21" ht="12">
      <c r="B249" s="1" t="s">
        <v>233</v>
      </c>
      <c r="C249" s="1" t="s">
        <v>260</v>
      </c>
      <c r="D249" s="1" t="s">
        <v>57</v>
      </c>
      <c r="E249" s="10">
        <f>41*30</f>
        <v>1230</v>
      </c>
      <c r="F249" s="10">
        <f>118*30</f>
        <v>3540</v>
      </c>
      <c r="G249" s="10">
        <f>75*30</f>
        <v>2250</v>
      </c>
      <c r="H249" s="10"/>
      <c r="U249" s="8" t="s">
        <v>32</v>
      </c>
    </row>
    <row r="250" spans="2:21" ht="12">
      <c r="B250" s="1" t="s">
        <v>233</v>
      </c>
      <c r="C250" s="1" t="s">
        <v>261</v>
      </c>
      <c r="D250" s="1" t="s">
        <v>57</v>
      </c>
      <c r="E250" s="10">
        <f>48.4*30</f>
        <v>1452</v>
      </c>
      <c r="F250" s="10">
        <f>154*30</f>
        <v>4620</v>
      </c>
      <c r="G250" s="10">
        <f>77*30</f>
        <v>2310</v>
      </c>
      <c r="H250" s="10"/>
      <c r="U250" s="8" t="s">
        <v>32</v>
      </c>
    </row>
    <row r="251" spans="2:21" ht="12">
      <c r="B251" s="1" t="s">
        <v>233</v>
      </c>
      <c r="C251" s="9" t="s">
        <v>262</v>
      </c>
      <c r="D251" s="1" t="s">
        <v>82</v>
      </c>
      <c r="E251" s="10">
        <v>3510</v>
      </c>
      <c r="F251" s="10">
        <v>3510</v>
      </c>
      <c r="G251" s="10">
        <v>4560</v>
      </c>
      <c r="H251" s="10">
        <v>6240</v>
      </c>
      <c r="U251" s="8" t="s">
        <v>32</v>
      </c>
    </row>
    <row r="252" spans="2:21" ht="12">
      <c r="B252" s="1" t="s">
        <v>233</v>
      </c>
      <c r="C252" s="9" t="s">
        <v>263</v>
      </c>
      <c r="D252" s="1" t="s">
        <v>82</v>
      </c>
      <c r="E252" s="10">
        <f>1862+64+28</f>
        <v>1954</v>
      </c>
      <c r="F252" s="10">
        <f>5810+64+29</f>
        <v>5903</v>
      </c>
      <c r="G252" s="10">
        <v>2898</v>
      </c>
      <c r="H252" s="10">
        <v>6454</v>
      </c>
      <c r="I252" s="10">
        <v>5086</v>
      </c>
      <c r="J252" s="10">
        <v>9146</v>
      </c>
      <c r="K252" s="10">
        <v>8102</v>
      </c>
      <c r="L252" s="10">
        <v>16256</v>
      </c>
      <c r="M252" s="10">
        <v>6980</v>
      </c>
      <c r="N252" s="10">
        <v>15752</v>
      </c>
      <c r="S252" s="6">
        <v>3022</v>
      </c>
      <c r="T252" s="6">
        <v>7416</v>
      </c>
      <c r="U252" s="8" t="s">
        <v>32</v>
      </c>
    </row>
    <row r="253" spans="2:21" ht="12">
      <c r="B253" s="1" t="s">
        <v>264</v>
      </c>
      <c r="C253" s="9" t="s">
        <v>237</v>
      </c>
      <c r="D253" s="1" t="s">
        <v>35</v>
      </c>
      <c r="E253" s="10">
        <v>2061</v>
      </c>
      <c r="F253" s="10">
        <v>3243</v>
      </c>
      <c r="G253" s="10">
        <v>2061</v>
      </c>
      <c r="H253" s="10">
        <v>3243</v>
      </c>
      <c r="K253" s="10"/>
      <c r="L253" s="10"/>
      <c r="Q253" s="10">
        <v>2750</v>
      </c>
      <c r="R253" s="10">
        <v>6880</v>
      </c>
      <c r="S253" s="9" t="s">
        <v>265</v>
      </c>
      <c r="T253" s="9" t="s">
        <v>265</v>
      </c>
      <c r="U253" s="8" t="s">
        <v>32</v>
      </c>
    </row>
    <row r="254" spans="2:21" ht="12">
      <c r="B254" s="1" t="s">
        <v>264</v>
      </c>
      <c r="C254" s="9" t="s">
        <v>47</v>
      </c>
      <c r="D254" s="1" t="s">
        <v>38</v>
      </c>
      <c r="E254" s="10">
        <v>2059</v>
      </c>
      <c r="F254" s="10">
        <v>3241</v>
      </c>
      <c r="G254" s="10">
        <v>2059</v>
      </c>
      <c r="H254" s="10">
        <v>3241</v>
      </c>
      <c r="I254" s="10">
        <v>2359</v>
      </c>
      <c r="J254" s="10">
        <v>3541</v>
      </c>
      <c r="S254" s="10">
        <v>2199</v>
      </c>
      <c r="T254" s="10">
        <v>3381</v>
      </c>
      <c r="U254" s="8" t="s">
        <v>32</v>
      </c>
    </row>
    <row r="255" spans="2:21" ht="12">
      <c r="B255" s="1" t="s">
        <v>264</v>
      </c>
      <c r="C255" s="9" t="s">
        <v>266</v>
      </c>
      <c r="D255" s="1" t="s">
        <v>38</v>
      </c>
      <c r="E255" s="10">
        <v>1948</v>
      </c>
      <c r="F255" s="10">
        <v>3130</v>
      </c>
      <c r="G255" s="10">
        <v>1948</v>
      </c>
      <c r="H255" s="10">
        <v>3130</v>
      </c>
      <c r="I255" s="10"/>
      <c r="J255" s="10"/>
      <c r="U255" s="8" t="s">
        <v>32</v>
      </c>
    </row>
    <row r="256" spans="2:21" ht="12">
      <c r="B256" s="1" t="s">
        <v>264</v>
      </c>
      <c r="C256" s="9" t="s">
        <v>267</v>
      </c>
      <c r="D256" s="1" t="s">
        <v>40</v>
      </c>
      <c r="E256" s="10">
        <v>1706</v>
      </c>
      <c r="F256" s="10">
        <v>2888</v>
      </c>
      <c r="G256" s="10">
        <v>1706</v>
      </c>
      <c r="H256" s="10">
        <v>2888</v>
      </c>
      <c r="U256" s="8" t="s">
        <v>32</v>
      </c>
    </row>
    <row r="257" spans="2:21" ht="12">
      <c r="B257" s="1" t="s">
        <v>264</v>
      </c>
      <c r="C257" s="9" t="s">
        <v>42</v>
      </c>
      <c r="D257" s="1" t="s">
        <v>40</v>
      </c>
      <c r="E257" s="10">
        <v>1786</v>
      </c>
      <c r="F257" s="10">
        <v>2968</v>
      </c>
      <c r="G257" s="10">
        <v>1786</v>
      </c>
      <c r="H257" s="10">
        <v>2968</v>
      </c>
      <c r="S257" s="10"/>
      <c r="T257" s="10"/>
      <c r="U257" s="8" t="s">
        <v>32</v>
      </c>
    </row>
    <row r="258" spans="2:21" ht="12">
      <c r="B258" s="1" t="s">
        <v>264</v>
      </c>
      <c r="C258" s="9" t="s">
        <v>268</v>
      </c>
      <c r="D258" s="1" t="s">
        <v>46</v>
      </c>
      <c r="E258" s="10">
        <v>1840</v>
      </c>
      <c r="F258" s="10">
        <v>3022</v>
      </c>
      <c r="G258" s="10">
        <v>1840</v>
      </c>
      <c r="H258" s="10">
        <v>3022</v>
      </c>
      <c r="U258" s="8" t="s">
        <v>32</v>
      </c>
    </row>
    <row r="259" spans="2:21" ht="12">
      <c r="B259" s="1" t="s">
        <v>264</v>
      </c>
      <c r="C259" s="9" t="s">
        <v>48</v>
      </c>
      <c r="D259" s="1" t="s">
        <v>46</v>
      </c>
      <c r="E259" s="10">
        <v>1750</v>
      </c>
      <c r="F259" s="10">
        <v>2932</v>
      </c>
      <c r="G259" s="10">
        <v>1685</v>
      </c>
      <c r="H259" s="10">
        <v>2867</v>
      </c>
      <c r="U259" s="8" t="s">
        <v>32</v>
      </c>
    </row>
    <row r="260" spans="2:21" ht="12">
      <c r="B260" s="1" t="s">
        <v>264</v>
      </c>
      <c r="C260" s="9" t="s">
        <v>269</v>
      </c>
      <c r="D260" s="1" t="s">
        <v>55</v>
      </c>
      <c r="E260" s="10">
        <v>1725</v>
      </c>
      <c r="F260" s="10">
        <v>2907</v>
      </c>
      <c r="G260" s="10">
        <v>1725</v>
      </c>
      <c r="H260" s="10">
        <v>2907</v>
      </c>
      <c r="U260" s="8" t="s">
        <v>32</v>
      </c>
    </row>
    <row r="261" spans="2:21" ht="12">
      <c r="B261" s="1" t="s">
        <v>264</v>
      </c>
      <c r="C261" s="9" t="s">
        <v>270</v>
      </c>
      <c r="D261" s="1" t="s">
        <v>57</v>
      </c>
      <c r="E261" s="10">
        <v>720</v>
      </c>
      <c r="F261" s="10">
        <v>1680</v>
      </c>
      <c r="G261" s="10"/>
      <c r="H261" s="10"/>
      <c r="K261" s="10"/>
      <c r="L261" s="10"/>
      <c r="M261" s="10"/>
      <c r="N261" s="10"/>
      <c r="U261" s="8" t="s">
        <v>32</v>
      </c>
    </row>
    <row r="262" spans="2:21" ht="12">
      <c r="B262" s="1" t="s">
        <v>264</v>
      </c>
      <c r="C262" s="9" t="s">
        <v>271</v>
      </c>
      <c r="D262" s="1" t="s">
        <v>57</v>
      </c>
      <c r="E262" s="10">
        <v>720</v>
      </c>
      <c r="F262" s="10">
        <v>2190</v>
      </c>
      <c r="U262" s="8" t="s">
        <v>32</v>
      </c>
    </row>
    <row r="263" spans="2:21" ht="12">
      <c r="B263" s="1" t="s">
        <v>264</v>
      </c>
      <c r="C263" s="9" t="s">
        <v>272</v>
      </c>
      <c r="D263" s="1" t="s">
        <v>57</v>
      </c>
      <c r="E263" s="10">
        <v>720</v>
      </c>
      <c r="F263" s="10">
        <v>1560</v>
      </c>
      <c r="U263" s="8" t="s">
        <v>32</v>
      </c>
    </row>
    <row r="264" spans="2:21" ht="12">
      <c r="B264" s="1" t="s">
        <v>264</v>
      </c>
      <c r="C264" s="9" t="s">
        <v>273</v>
      </c>
      <c r="D264" s="1" t="s">
        <v>57</v>
      </c>
      <c r="E264" s="10">
        <v>780</v>
      </c>
      <c r="F264" s="10">
        <v>1680</v>
      </c>
      <c r="U264" s="8" t="s">
        <v>32</v>
      </c>
    </row>
    <row r="265" spans="2:21" ht="12">
      <c r="B265" s="1" t="s">
        <v>264</v>
      </c>
      <c r="C265" s="9" t="s">
        <v>274</v>
      </c>
      <c r="D265" s="1" t="s">
        <v>57</v>
      </c>
      <c r="E265" s="10">
        <v>710</v>
      </c>
      <c r="F265" s="10">
        <v>1616</v>
      </c>
      <c r="G265" s="10"/>
      <c r="H265" s="10"/>
      <c r="U265" s="8" t="s">
        <v>32</v>
      </c>
    </row>
    <row r="266" spans="2:21" ht="12">
      <c r="B266" s="1" t="s">
        <v>264</v>
      </c>
      <c r="C266" s="9" t="s">
        <v>275</v>
      </c>
      <c r="D266" s="1" t="s">
        <v>57</v>
      </c>
      <c r="E266" s="10">
        <v>606</v>
      </c>
      <c r="F266" s="10">
        <v>1606</v>
      </c>
      <c r="U266" s="8" t="s">
        <v>32</v>
      </c>
    </row>
    <row r="267" spans="2:21" ht="12">
      <c r="B267" s="1" t="s">
        <v>264</v>
      </c>
      <c r="C267" s="9" t="s">
        <v>276</v>
      </c>
      <c r="D267" s="1" t="s">
        <v>57</v>
      </c>
      <c r="E267" s="10">
        <v>700</v>
      </c>
      <c r="F267" s="10">
        <v>1510</v>
      </c>
      <c r="G267" s="10"/>
      <c r="H267" s="10"/>
      <c r="U267" s="8" t="s">
        <v>32</v>
      </c>
    </row>
    <row r="268" spans="2:21" ht="12">
      <c r="B268" s="1" t="s">
        <v>264</v>
      </c>
      <c r="C268" s="9" t="s">
        <v>277</v>
      </c>
      <c r="D268" s="1" t="s">
        <v>57</v>
      </c>
      <c r="E268" s="10">
        <v>704</v>
      </c>
      <c r="F268" s="10">
        <v>1704</v>
      </c>
      <c r="G268" s="10"/>
      <c r="H268" s="10"/>
      <c r="I268" s="10"/>
      <c r="J268" s="10"/>
      <c r="U268" s="8" t="s">
        <v>32</v>
      </c>
    </row>
    <row r="269" spans="2:21" ht="12">
      <c r="B269" s="1" t="s">
        <v>264</v>
      </c>
      <c r="C269" s="9" t="s">
        <v>278</v>
      </c>
      <c r="D269" s="1" t="s">
        <v>57</v>
      </c>
      <c r="E269" s="10">
        <v>650</v>
      </c>
      <c r="F269" s="10">
        <v>1650</v>
      </c>
      <c r="U269" s="8" t="s">
        <v>32</v>
      </c>
    </row>
    <row r="270" spans="2:21" ht="12">
      <c r="B270" s="1" t="s">
        <v>264</v>
      </c>
      <c r="C270" s="9" t="s">
        <v>279</v>
      </c>
      <c r="D270" s="1" t="s">
        <v>57</v>
      </c>
      <c r="E270" s="10">
        <v>700</v>
      </c>
      <c r="F270" s="10">
        <v>1660</v>
      </c>
      <c r="U270" s="8" t="s">
        <v>32</v>
      </c>
    </row>
    <row r="271" spans="2:21" ht="12">
      <c r="B271" s="1" t="s">
        <v>264</v>
      </c>
      <c r="C271" s="9" t="s">
        <v>280</v>
      </c>
      <c r="D271" s="1" t="s">
        <v>57</v>
      </c>
      <c r="E271" s="10">
        <v>650</v>
      </c>
      <c r="F271" s="10">
        <v>1650</v>
      </c>
      <c r="G271" s="10"/>
      <c r="H271" s="10"/>
      <c r="U271" s="8" t="s">
        <v>32</v>
      </c>
    </row>
    <row r="272" spans="2:21" ht="12">
      <c r="B272" s="1" t="s">
        <v>264</v>
      </c>
      <c r="C272" s="9" t="s">
        <v>281</v>
      </c>
      <c r="D272" s="1" t="s">
        <v>57</v>
      </c>
      <c r="E272" s="10">
        <v>750</v>
      </c>
      <c r="F272" s="10">
        <v>1650</v>
      </c>
      <c r="G272" s="10"/>
      <c r="H272" s="10"/>
      <c r="U272" s="8" t="s">
        <v>32</v>
      </c>
    </row>
    <row r="273" spans="2:21" ht="12">
      <c r="B273" s="1" t="s">
        <v>264</v>
      </c>
      <c r="C273" s="9" t="s">
        <v>282</v>
      </c>
      <c r="D273" s="1" t="s">
        <v>57</v>
      </c>
      <c r="E273" s="10">
        <v>780</v>
      </c>
      <c r="F273" s="10">
        <v>2180</v>
      </c>
      <c r="U273" s="8" t="s">
        <v>32</v>
      </c>
    </row>
    <row r="274" spans="2:21" ht="12">
      <c r="B274" s="1" t="s">
        <v>264</v>
      </c>
      <c r="C274" s="9" t="s">
        <v>283</v>
      </c>
      <c r="D274" s="1" t="s">
        <v>57</v>
      </c>
      <c r="E274" s="10">
        <v>834</v>
      </c>
      <c r="F274" s="10">
        <v>1834</v>
      </c>
      <c r="U274" s="8" t="s">
        <v>32</v>
      </c>
    </row>
    <row r="275" spans="2:21" ht="12">
      <c r="B275" s="1" t="s">
        <v>264</v>
      </c>
      <c r="C275" s="9" t="s">
        <v>284</v>
      </c>
      <c r="D275" s="1" t="s">
        <v>57</v>
      </c>
      <c r="E275" s="10">
        <v>900</v>
      </c>
      <c r="F275" s="10">
        <v>1900</v>
      </c>
      <c r="G275" s="10"/>
      <c r="H275" s="10"/>
      <c r="I275" s="10"/>
      <c r="J275" s="10"/>
      <c r="K275" s="10"/>
      <c r="L275" s="10"/>
      <c r="M275" s="10"/>
      <c r="N275" s="10"/>
      <c r="U275" s="8" t="s">
        <v>32</v>
      </c>
    </row>
    <row r="276" spans="2:21" ht="12">
      <c r="B276" s="1" t="s">
        <v>264</v>
      </c>
      <c r="C276" s="9" t="s">
        <v>285</v>
      </c>
      <c r="D276" s="1" t="s">
        <v>82</v>
      </c>
      <c r="E276" s="10"/>
      <c r="F276" s="10"/>
      <c r="G276" s="10"/>
      <c r="H276" s="10"/>
      <c r="K276" s="10">
        <v>6105</v>
      </c>
      <c r="L276" s="10">
        <v>12105</v>
      </c>
      <c r="M276" s="10">
        <v>4105</v>
      </c>
      <c r="N276" s="10">
        <v>10105</v>
      </c>
      <c r="S276" s="10">
        <v>1400</v>
      </c>
      <c r="T276" s="10">
        <v>2582</v>
      </c>
      <c r="U276" s="8" t="s">
        <v>32</v>
      </c>
    </row>
    <row r="277" spans="2:21" ht="12">
      <c r="B277" s="1" t="s">
        <v>286</v>
      </c>
      <c r="C277" s="9" t="s">
        <v>287</v>
      </c>
      <c r="D277" s="1" t="s">
        <v>35</v>
      </c>
      <c r="E277" s="10">
        <v>1110</v>
      </c>
      <c r="F277" s="10">
        <v>5777</v>
      </c>
      <c r="G277" s="10">
        <v>1121</v>
      </c>
      <c r="H277" s="10">
        <v>5788</v>
      </c>
      <c r="I277" s="10"/>
      <c r="J277" s="10"/>
      <c r="Q277" s="10">
        <v>1850</v>
      </c>
      <c r="R277" s="10">
        <v>10817</v>
      </c>
      <c r="U277" s="8" t="s">
        <v>32</v>
      </c>
    </row>
    <row r="278" spans="2:21" ht="12">
      <c r="B278" s="1" t="s">
        <v>286</v>
      </c>
      <c r="C278" s="9" t="s">
        <v>288</v>
      </c>
      <c r="D278" s="1" t="s">
        <v>35</v>
      </c>
      <c r="E278" s="10">
        <v>1059</v>
      </c>
      <c r="F278" s="10">
        <v>5726</v>
      </c>
      <c r="G278" s="10">
        <v>1103</v>
      </c>
      <c r="H278" s="10">
        <v>5721</v>
      </c>
      <c r="I278" s="10">
        <v>1124</v>
      </c>
      <c r="J278" s="10">
        <v>6988</v>
      </c>
      <c r="K278" s="10">
        <v>1802</v>
      </c>
      <c r="L278" s="10">
        <v>12632</v>
      </c>
      <c r="M278" s="10">
        <v>2052</v>
      </c>
      <c r="N278" s="10">
        <v>11452</v>
      </c>
      <c r="O278" s="10"/>
      <c r="P278" s="10"/>
      <c r="S278" s="10">
        <v>1793</v>
      </c>
      <c r="T278" s="10">
        <v>6971</v>
      </c>
      <c r="U278" s="8" t="s">
        <v>32</v>
      </c>
    </row>
    <row r="279" spans="2:21" ht="12">
      <c r="B279" s="1" t="s">
        <v>286</v>
      </c>
      <c r="C279" s="9" t="s">
        <v>289</v>
      </c>
      <c r="D279" s="1" t="s">
        <v>38</v>
      </c>
      <c r="E279" s="10">
        <v>1364</v>
      </c>
      <c r="F279" s="10">
        <v>6031</v>
      </c>
      <c r="G279" s="10">
        <v>1364</v>
      </c>
      <c r="H279" s="10">
        <v>6031</v>
      </c>
      <c r="I279" s="10"/>
      <c r="J279" s="10"/>
      <c r="K279" s="10"/>
      <c r="L279" s="10"/>
      <c r="Q279" s="10"/>
      <c r="R279" s="10"/>
      <c r="S279" s="10"/>
      <c r="U279" s="8" t="s">
        <v>32</v>
      </c>
    </row>
    <row r="280" spans="2:21" ht="12">
      <c r="B280" s="1" t="s">
        <v>286</v>
      </c>
      <c r="C280" s="9" t="s">
        <v>290</v>
      </c>
      <c r="D280" s="1" t="s">
        <v>40</v>
      </c>
      <c r="E280" s="10">
        <v>1090</v>
      </c>
      <c r="F280" s="10">
        <v>5621</v>
      </c>
      <c r="G280" s="10">
        <v>1090</v>
      </c>
      <c r="H280" s="10">
        <v>5621</v>
      </c>
      <c r="K280" s="10">
        <v>1914</v>
      </c>
      <c r="L280" s="10">
        <v>12743</v>
      </c>
      <c r="Q280" s="10"/>
      <c r="U280" s="8" t="s">
        <v>32</v>
      </c>
    </row>
    <row r="281" spans="2:21" ht="12">
      <c r="B281" s="1" t="s">
        <v>286</v>
      </c>
      <c r="C281" s="9" t="s">
        <v>291</v>
      </c>
      <c r="D281" s="1" t="s">
        <v>43</v>
      </c>
      <c r="E281" s="10">
        <v>1115</v>
      </c>
      <c r="F281" s="10">
        <v>5646</v>
      </c>
      <c r="G281" s="10">
        <v>1151</v>
      </c>
      <c r="H281" s="10">
        <v>5682</v>
      </c>
      <c r="K281" s="10"/>
      <c r="L281" s="10"/>
      <c r="U281" s="8" t="s">
        <v>32</v>
      </c>
    </row>
    <row r="282" spans="2:21" ht="12">
      <c r="B282" s="1" t="s">
        <v>286</v>
      </c>
      <c r="C282" s="9" t="s">
        <v>292</v>
      </c>
      <c r="D282" s="1" t="s">
        <v>43</v>
      </c>
      <c r="E282" s="10">
        <v>1055</v>
      </c>
      <c r="F282" s="10">
        <v>5586</v>
      </c>
      <c r="G282" s="10">
        <v>1022</v>
      </c>
      <c r="H282" s="10">
        <v>5553</v>
      </c>
      <c r="I282" s="10">
        <v>1019</v>
      </c>
      <c r="J282" s="10">
        <v>6692</v>
      </c>
      <c r="Q282" s="10"/>
      <c r="R282" s="10"/>
      <c r="S282" s="10"/>
      <c r="U282" s="8" t="s">
        <v>32</v>
      </c>
    </row>
    <row r="283" spans="2:21" ht="12">
      <c r="B283" s="1" t="s">
        <v>286</v>
      </c>
      <c r="C283" s="9" t="s">
        <v>293</v>
      </c>
      <c r="D283" s="1" t="s">
        <v>43</v>
      </c>
      <c r="E283" s="10">
        <v>1033</v>
      </c>
      <c r="F283" s="10">
        <v>5564</v>
      </c>
      <c r="G283" s="10">
        <v>1033</v>
      </c>
      <c r="H283" s="10">
        <v>5564</v>
      </c>
      <c r="U283" s="8" t="s">
        <v>32</v>
      </c>
    </row>
    <row r="284" spans="2:21" ht="12">
      <c r="B284" s="1" t="s">
        <v>286</v>
      </c>
      <c r="C284" s="9" t="s">
        <v>294</v>
      </c>
      <c r="D284" s="1" t="s">
        <v>43</v>
      </c>
      <c r="E284" s="10">
        <v>1114</v>
      </c>
      <c r="F284" s="10">
        <v>5645</v>
      </c>
      <c r="G284" s="10">
        <v>1114</v>
      </c>
      <c r="H284" s="10">
        <v>5645</v>
      </c>
      <c r="U284" s="8" t="s">
        <v>32</v>
      </c>
    </row>
    <row r="285" spans="2:21" ht="12">
      <c r="B285" s="1" t="s">
        <v>286</v>
      </c>
      <c r="C285" s="9" t="s">
        <v>48</v>
      </c>
      <c r="D285" s="1" t="s">
        <v>43</v>
      </c>
      <c r="E285" s="10">
        <v>1160</v>
      </c>
      <c r="F285" s="10">
        <v>5692</v>
      </c>
      <c r="G285" s="10">
        <v>1190</v>
      </c>
      <c r="H285" s="10">
        <v>5722</v>
      </c>
      <c r="U285" s="8" t="s">
        <v>32</v>
      </c>
    </row>
    <row r="286" spans="2:21" ht="12">
      <c r="B286" s="1" t="s">
        <v>286</v>
      </c>
      <c r="C286" s="9" t="s">
        <v>85</v>
      </c>
      <c r="D286" s="1" t="s">
        <v>46</v>
      </c>
      <c r="E286" s="10">
        <v>982</v>
      </c>
      <c r="F286" s="10">
        <v>5513</v>
      </c>
      <c r="G286" s="10">
        <v>982</v>
      </c>
      <c r="H286" s="10">
        <v>5513</v>
      </c>
      <c r="U286" s="8" t="s">
        <v>32</v>
      </c>
    </row>
    <row r="287" spans="2:21" ht="12">
      <c r="B287" s="1" t="s">
        <v>286</v>
      </c>
      <c r="C287" s="9" t="s">
        <v>295</v>
      </c>
      <c r="D287" s="1" t="s">
        <v>46</v>
      </c>
      <c r="E287" s="10">
        <v>1188</v>
      </c>
      <c r="F287" s="10">
        <v>5719</v>
      </c>
      <c r="G287" s="10">
        <v>1188</v>
      </c>
      <c r="H287" s="10">
        <v>5719</v>
      </c>
      <c r="I287" s="10"/>
      <c r="J287" s="10"/>
      <c r="U287" s="8" t="s">
        <v>32</v>
      </c>
    </row>
    <row r="288" spans="2:21" ht="12">
      <c r="B288" s="1" t="s">
        <v>286</v>
      </c>
      <c r="C288" s="9" t="s">
        <v>296</v>
      </c>
      <c r="D288" s="1" t="s">
        <v>46</v>
      </c>
      <c r="E288" s="10">
        <v>842</v>
      </c>
      <c r="F288" s="10">
        <v>4829</v>
      </c>
      <c r="G288" s="10">
        <v>842</v>
      </c>
      <c r="H288" s="10">
        <v>4829</v>
      </c>
      <c r="U288" s="8" t="s">
        <v>32</v>
      </c>
    </row>
    <row r="289" spans="2:21" ht="12">
      <c r="B289" s="1" t="s">
        <v>286</v>
      </c>
      <c r="C289" s="9" t="s">
        <v>297</v>
      </c>
      <c r="D289" s="1" t="s">
        <v>55</v>
      </c>
      <c r="E289" s="10">
        <v>1078</v>
      </c>
      <c r="F289" s="10">
        <v>5065</v>
      </c>
      <c r="G289" s="10"/>
      <c r="H289" s="10"/>
      <c r="U289" s="8" t="s">
        <v>32</v>
      </c>
    </row>
    <row r="290" spans="2:21" ht="12">
      <c r="B290" s="1" t="s">
        <v>286</v>
      </c>
      <c r="C290" s="9" t="s">
        <v>298</v>
      </c>
      <c r="D290" s="1" t="s">
        <v>55</v>
      </c>
      <c r="E290" s="10">
        <v>988</v>
      </c>
      <c r="F290" s="10">
        <v>4975</v>
      </c>
      <c r="G290" s="10"/>
      <c r="H290" s="10"/>
      <c r="U290" s="8" t="s">
        <v>32</v>
      </c>
    </row>
    <row r="291" spans="2:21" ht="12">
      <c r="B291" s="1" t="s">
        <v>286</v>
      </c>
      <c r="C291" s="9" t="s">
        <v>299</v>
      </c>
      <c r="D291" s="1" t="s">
        <v>55</v>
      </c>
      <c r="E291" s="10">
        <v>1044</v>
      </c>
      <c r="F291" s="10">
        <v>5031</v>
      </c>
      <c r="G291" s="10"/>
      <c r="H291" s="10"/>
      <c r="U291" s="8" t="s">
        <v>32</v>
      </c>
    </row>
    <row r="292" spans="2:21" ht="12">
      <c r="B292" s="1" t="s">
        <v>286</v>
      </c>
      <c r="C292" s="9" t="s">
        <v>300</v>
      </c>
      <c r="D292" s="1" t="s">
        <v>57</v>
      </c>
      <c r="E292" s="10">
        <v>315</v>
      </c>
      <c r="F292" s="10">
        <v>2943</v>
      </c>
      <c r="G292" s="10"/>
      <c r="U292" s="8" t="s">
        <v>32</v>
      </c>
    </row>
    <row r="293" spans="2:21" ht="12">
      <c r="B293" s="1" t="s">
        <v>286</v>
      </c>
      <c r="C293" s="9" t="s">
        <v>301</v>
      </c>
      <c r="D293" s="1" t="s">
        <v>57</v>
      </c>
      <c r="E293" s="10">
        <v>315</v>
      </c>
      <c r="F293" s="10">
        <v>2943</v>
      </c>
      <c r="G293" s="10"/>
      <c r="H293" s="10"/>
      <c r="U293" s="8" t="s">
        <v>32</v>
      </c>
    </row>
    <row r="294" spans="2:21" ht="12">
      <c r="B294" s="1" t="s">
        <v>286</v>
      </c>
      <c r="C294" s="9" t="s">
        <v>302</v>
      </c>
      <c r="D294" s="1" t="s">
        <v>57</v>
      </c>
      <c r="E294" s="10">
        <v>315</v>
      </c>
      <c r="F294" s="10">
        <v>2943</v>
      </c>
      <c r="G294" s="10"/>
      <c r="H294" s="10"/>
      <c r="U294" s="8" t="s">
        <v>32</v>
      </c>
    </row>
    <row r="295" spans="2:21" ht="12">
      <c r="B295" s="1" t="s">
        <v>286</v>
      </c>
      <c r="C295" s="1" t="s">
        <v>303</v>
      </c>
      <c r="D295" s="1" t="s">
        <v>57</v>
      </c>
      <c r="E295" s="10">
        <v>315</v>
      </c>
      <c r="F295" s="10">
        <v>2943</v>
      </c>
      <c r="U295" s="8" t="s">
        <v>32</v>
      </c>
    </row>
    <row r="296" spans="2:21" ht="12">
      <c r="B296" s="1" t="s">
        <v>286</v>
      </c>
      <c r="C296" s="9" t="s">
        <v>304</v>
      </c>
      <c r="D296" s="1" t="s">
        <v>57</v>
      </c>
      <c r="E296" s="10">
        <v>315</v>
      </c>
      <c r="F296" s="10">
        <v>2943</v>
      </c>
      <c r="G296" s="10"/>
      <c r="H296" s="10"/>
      <c r="I296" s="10"/>
      <c r="U296" s="8" t="s">
        <v>32</v>
      </c>
    </row>
    <row r="297" spans="2:21" ht="12">
      <c r="B297" s="1" t="s">
        <v>286</v>
      </c>
      <c r="C297" s="9" t="s">
        <v>305</v>
      </c>
      <c r="D297" s="1" t="s">
        <v>57</v>
      </c>
      <c r="E297" s="10">
        <v>315</v>
      </c>
      <c r="F297" s="10">
        <v>2943</v>
      </c>
      <c r="H297" s="10"/>
      <c r="U297" s="8" t="s">
        <v>32</v>
      </c>
    </row>
    <row r="298" spans="2:21" ht="12">
      <c r="B298" s="1" t="s">
        <v>286</v>
      </c>
      <c r="C298" s="1" t="s">
        <v>306</v>
      </c>
      <c r="D298" s="1" t="s">
        <v>57</v>
      </c>
      <c r="E298" s="10">
        <v>315</v>
      </c>
      <c r="F298" s="10">
        <v>2943</v>
      </c>
      <c r="U298" s="8" t="s">
        <v>32</v>
      </c>
    </row>
    <row r="299" spans="2:21" ht="12">
      <c r="B299" s="1" t="s">
        <v>286</v>
      </c>
      <c r="C299" s="9" t="s">
        <v>307</v>
      </c>
      <c r="D299" s="1" t="s">
        <v>57</v>
      </c>
      <c r="E299" s="10">
        <v>315</v>
      </c>
      <c r="F299" s="10">
        <v>2943</v>
      </c>
      <c r="G299" s="10"/>
      <c r="H299" s="10"/>
      <c r="U299" s="8" t="s">
        <v>32</v>
      </c>
    </row>
    <row r="300" spans="2:21" ht="12">
      <c r="B300" s="1" t="s">
        <v>286</v>
      </c>
      <c r="C300" s="9" t="s">
        <v>308</v>
      </c>
      <c r="D300" s="1" t="s">
        <v>57</v>
      </c>
      <c r="E300" s="10">
        <v>315</v>
      </c>
      <c r="F300" s="10">
        <v>2943</v>
      </c>
      <c r="G300" s="10"/>
      <c r="H300" s="10"/>
      <c r="I300" s="10"/>
      <c r="J300" s="10"/>
      <c r="K300" s="10"/>
      <c r="L300" s="10"/>
      <c r="M300" s="10"/>
      <c r="N300" s="10"/>
      <c r="Q300" s="10"/>
      <c r="U300" s="8" t="s">
        <v>32</v>
      </c>
    </row>
    <row r="301" spans="2:21" ht="12">
      <c r="B301" s="1" t="s">
        <v>286</v>
      </c>
      <c r="C301" s="9" t="s">
        <v>309</v>
      </c>
      <c r="D301" s="1" t="s">
        <v>57</v>
      </c>
      <c r="E301" s="10">
        <v>315</v>
      </c>
      <c r="F301" s="10">
        <v>2943</v>
      </c>
      <c r="G301" s="10"/>
      <c r="H301" s="10"/>
      <c r="I301" s="10"/>
      <c r="U301" s="8" t="s">
        <v>32</v>
      </c>
    </row>
    <row r="302" spans="2:21" ht="12">
      <c r="B302" s="1" t="s">
        <v>286</v>
      </c>
      <c r="C302" s="9" t="s">
        <v>310</v>
      </c>
      <c r="D302" s="1" t="s">
        <v>57</v>
      </c>
      <c r="E302" s="10">
        <v>315</v>
      </c>
      <c r="F302" s="10">
        <v>2943</v>
      </c>
      <c r="U302" s="8" t="s">
        <v>32</v>
      </c>
    </row>
    <row r="303" spans="2:21" ht="12">
      <c r="B303" s="1" t="s">
        <v>286</v>
      </c>
      <c r="C303" s="9" t="s">
        <v>311</v>
      </c>
      <c r="D303" s="1" t="s">
        <v>57</v>
      </c>
      <c r="E303" s="10">
        <v>315</v>
      </c>
      <c r="F303" s="10">
        <v>2943</v>
      </c>
      <c r="G303" s="10"/>
      <c r="H303" s="10"/>
      <c r="I303" s="10"/>
      <c r="U303" s="8" t="s">
        <v>32</v>
      </c>
    </row>
    <row r="304" spans="2:21" ht="12">
      <c r="B304" s="1" t="s">
        <v>286</v>
      </c>
      <c r="C304" s="9" t="s">
        <v>312</v>
      </c>
      <c r="D304" s="1" t="s">
        <v>57</v>
      </c>
      <c r="E304" s="10">
        <v>315</v>
      </c>
      <c r="F304" s="10">
        <v>2943</v>
      </c>
      <c r="U304" s="8" t="s">
        <v>32</v>
      </c>
    </row>
    <row r="305" spans="2:21" ht="12">
      <c r="B305" s="1" t="s">
        <v>286</v>
      </c>
      <c r="C305" s="9" t="s">
        <v>313</v>
      </c>
      <c r="D305" s="1" t="s">
        <v>57</v>
      </c>
      <c r="E305" s="10">
        <v>315</v>
      </c>
      <c r="F305" s="10">
        <v>2943</v>
      </c>
      <c r="U305" s="8" t="s">
        <v>32</v>
      </c>
    </row>
    <row r="306" spans="2:21" ht="12">
      <c r="B306" s="1" t="s">
        <v>286</v>
      </c>
      <c r="C306" s="9" t="s">
        <v>314</v>
      </c>
      <c r="D306" s="1" t="s">
        <v>57</v>
      </c>
      <c r="E306" s="10">
        <v>315</v>
      </c>
      <c r="F306" s="10">
        <v>2943</v>
      </c>
      <c r="U306" s="8" t="s">
        <v>32</v>
      </c>
    </row>
    <row r="307" spans="2:21" ht="12">
      <c r="B307" s="1" t="s">
        <v>286</v>
      </c>
      <c r="C307" s="9" t="s">
        <v>315</v>
      </c>
      <c r="D307" s="1" t="s">
        <v>57</v>
      </c>
      <c r="E307" s="10">
        <v>315</v>
      </c>
      <c r="F307" s="10">
        <v>2943</v>
      </c>
      <c r="G307" s="10"/>
      <c r="H307" s="10"/>
      <c r="I307" s="10"/>
      <c r="U307" s="8" t="s">
        <v>32</v>
      </c>
    </row>
    <row r="308" spans="2:21" ht="12">
      <c r="B308" s="1" t="s">
        <v>286</v>
      </c>
      <c r="C308" s="9" t="s">
        <v>316</v>
      </c>
      <c r="D308" s="1" t="s">
        <v>57</v>
      </c>
      <c r="E308" s="10">
        <v>315</v>
      </c>
      <c r="F308" s="10">
        <v>2943</v>
      </c>
      <c r="G308" s="10"/>
      <c r="H308" s="10"/>
      <c r="U308" s="8" t="s">
        <v>32</v>
      </c>
    </row>
    <row r="309" spans="2:21" ht="12">
      <c r="B309" s="1" t="s">
        <v>286</v>
      </c>
      <c r="C309" s="9" t="s">
        <v>317</v>
      </c>
      <c r="D309" s="1" t="s">
        <v>57</v>
      </c>
      <c r="E309" s="10">
        <v>315</v>
      </c>
      <c r="F309" s="10">
        <v>2943</v>
      </c>
      <c r="G309" s="10"/>
      <c r="H309" s="10"/>
      <c r="U309" s="8" t="s">
        <v>32</v>
      </c>
    </row>
    <row r="310" spans="2:21" ht="12">
      <c r="B310" s="1" t="s">
        <v>286</v>
      </c>
      <c r="C310" s="9" t="s">
        <v>318</v>
      </c>
      <c r="D310" s="1" t="s">
        <v>57</v>
      </c>
      <c r="E310" s="10">
        <v>315</v>
      </c>
      <c r="F310" s="10">
        <v>2943</v>
      </c>
      <c r="G310" s="10"/>
      <c r="H310" s="10"/>
      <c r="I310" s="10"/>
      <c r="U310" s="8" t="s">
        <v>32</v>
      </c>
    </row>
    <row r="311" spans="2:21" ht="12">
      <c r="B311" s="1" t="s">
        <v>286</v>
      </c>
      <c r="C311" s="9" t="s">
        <v>319</v>
      </c>
      <c r="D311" s="1" t="s">
        <v>57</v>
      </c>
      <c r="E311" s="10">
        <v>315</v>
      </c>
      <c r="F311" s="10">
        <v>2943</v>
      </c>
      <c r="G311" s="10"/>
      <c r="H311" s="10"/>
      <c r="I311" s="10"/>
      <c r="L311" s="10"/>
      <c r="M311" s="10"/>
      <c r="U311" s="8" t="s">
        <v>32</v>
      </c>
    </row>
    <row r="312" spans="2:21" ht="12">
      <c r="B312" s="1" t="s">
        <v>286</v>
      </c>
      <c r="C312" s="9" t="s">
        <v>320</v>
      </c>
      <c r="D312" s="1" t="s">
        <v>57</v>
      </c>
      <c r="E312" s="10">
        <v>315</v>
      </c>
      <c r="F312" s="10">
        <v>2943</v>
      </c>
      <c r="U312" s="8" t="s">
        <v>32</v>
      </c>
    </row>
    <row r="313" spans="2:21" ht="12">
      <c r="B313" s="1" t="s">
        <v>286</v>
      </c>
      <c r="C313" s="1" t="s">
        <v>321</v>
      </c>
      <c r="D313" s="1" t="s">
        <v>57</v>
      </c>
      <c r="E313" s="10">
        <v>315</v>
      </c>
      <c r="F313" s="10">
        <v>2943</v>
      </c>
      <c r="U313" s="8" t="s">
        <v>32</v>
      </c>
    </row>
    <row r="314" spans="2:21" ht="12">
      <c r="B314" s="1" t="s">
        <v>286</v>
      </c>
      <c r="C314" s="9" t="s">
        <v>322</v>
      </c>
      <c r="D314" s="1" t="s">
        <v>57</v>
      </c>
      <c r="E314" s="10">
        <v>315</v>
      </c>
      <c r="F314" s="10">
        <v>2943</v>
      </c>
      <c r="U314" s="8" t="s">
        <v>32</v>
      </c>
    </row>
    <row r="315" spans="2:21" ht="12">
      <c r="B315" s="1" t="s">
        <v>286</v>
      </c>
      <c r="C315" s="1" t="s">
        <v>323</v>
      </c>
      <c r="D315" s="1" t="s">
        <v>57</v>
      </c>
      <c r="E315" s="10">
        <v>315</v>
      </c>
      <c r="F315" s="10">
        <v>2943</v>
      </c>
      <c r="U315" s="8" t="s">
        <v>32</v>
      </c>
    </row>
    <row r="316" spans="2:21" ht="12">
      <c r="B316" s="1" t="s">
        <v>286</v>
      </c>
      <c r="C316" s="9" t="s">
        <v>324</v>
      </c>
      <c r="D316" s="9" t="s">
        <v>57</v>
      </c>
      <c r="E316" s="10">
        <v>315</v>
      </c>
      <c r="F316" s="10">
        <v>2943</v>
      </c>
      <c r="G316" s="10"/>
      <c r="H316" s="10"/>
      <c r="I316" s="10"/>
      <c r="J316" s="10"/>
      <c r="K316" s="10"/>
      <c r="L316" s="10"/>
      <c r="M316" s="10"/>
      <c r="N316" s="10"/>
      <c r="U316" s="8" t="s">
        <v>32</v>
      </c>
    </row>
    <row r="317" spans="2:21" ht="12">
      <c r="B317" s="1" t="s">
        <v>286</v>
      </c>
      <c r="C317" s="9" t="s">
        <v>325</v>
      </c>
      <c r="D317" s="1" t="s">
        <v>57</v>
      </c>
      <c r="E317" s="10">
        <v>315</v>
      </c>
      <c r="F317" s="10">
        <v>2943</v>
      </c>
      <c r="U317" s="8" t="s">
        <v>32</v>
      </c>
    </row>
    <row r="318" spans="2:21" ht="12">
      <c r="B318" s="1" t="s">
        <v>286</v>
      </c>
      <c r="C318" s="9" t="s">
        <v>326</v>
      </c>
      <c r="D318" s="1" t="s">
        <v>57</v>
      </c>
      <c r="E318" s="10">
        <v>315</v>
      </c>
      <c r="F318" s="10">
        <v>2943</v>
      </c>
      <c r="G318" s="10"/>
      <c r="H318" s="10"/>
      <c r="I318" s="10"/>
      <c r="K318" s="10"/>
      <c r="L318" s="10"/>
      <c r="M318" s="10"/>
      <c r="N318" s="10"/>
      <c r="O318" s="10"/>
      <c r="P318" s="10"/>
      <c r="Q318" s="10"/>
      <c r="U318" s="8" t="s">
        <v>32</v>
      </c>
    </row>
    <row r="319" spans="2:21" ht="12">
      <c r="B319" s="1" t="s">
        <v>286</v>
      </c>
      <c r="C319" s="9" t="s">
        <v>327</v>
      </c>
      <c r="D319" s="9" t="s">
        <v>57</v>
      </c>
      <c r="E319" s="10">
        <v>315</v>
      </c>
      <c r="F319" s="10">
        <v>2943</v>
      </c>
      <c r="G319" s="10"/>
      <c r="H319" s="10"/>
      <c r="I319" s="10"/>
      <c r="J319" s="10"/>
      <c r="U319" s="8" t="s">
        <v>32</v>
      </c>
    </row>
    <row r="320" spans="2:21" ht="12">
      <c r="B320" s="1" t="s">
        <v>286</v>
      </c>
      <c r="C320" s="9" t="s">
        <v>328</v>
      </c>
      <c r="D320" s="1" t="s">
        <v>57</v>
      </c>
      <c r="E320" s="10">
        <v>315</v>
      </c>
      <c r="F320" s="10">
        <v>2943</v>
      </c>
      <c r="G320" s="10"/>
      <c r="H320" s="10"/>
      <c r="I320" s="10"/>
      <c r="J320" s="10"/>
      <c r="K320" s="10"/>
      <c r="L320" s="10"/>
      <c r="M320" s="10"/>
      <c r="N320" s="10"/>
      <c r="S320" s="10"/>
      <c r="T320" s="10"/>
      <c r="U320" s="8" t="s">
        <v>32</v>
      </c>
    </row>
    <row r="321" spans="2:21" ht="12">
      <c r="B321" s="1" t="s">
        <v>286</v>
      </c>
      <c r="C321" s="9" t="s">
        <v>329</v>
      </c>
      <c r="D321" s="1" t="s">
        <v>57</v>
      </c>
      <c r="E321" s="10">
        <v>315</v>
      </c>
      <c r="F321" s="10">
        <v>2943</v>
      </c>
      <c r="G321" s="10"/>
      <c r="H321" s="10"/>
      <c r="I321" s="10"/>
      <c r="J321" s="10"/>
      <c r="K321" s="10"/>
      <c r="L321" s="10"/>
      <c r="M321" s="10"/>
      <c r="U321" s="8" t="s">
        <v>32</v>
      </c>
    </row>
    <row r="322" spans="2:21" ht="12">
      <c r="B322" s="1" t="s">
        <v>286</v>
      </c>
      <c r="C322" s="9" t="s">
        <v>330</v>
      </c>
      <c r="D322" s="1" t="s">
        <v>57</v>
      </c>
      <c r="E322" s="10">
        <v>315</v>
      </c>
      <c r="F322" s="10">
        <v>2943</v>
      </c>
      <c r="G322" s="10"/>
      <c r="H322" s="10"/>
      <c r="I322" s="10"/>
      <c r="J322" s="10"/>
      <c r="Q322" s="10"/>
      <c r="R322" s="10"/>
      <c r="U322" s="8" t="s">
        <v>32</v>
      </c>
    </row>
    <row r="323" spans="2:21" ht="12">
      <c r="B323" s="1" t="s">
        <v>286</v>
      </c>
      <c r="C323" s="1" t="s">
        <v>331</v>
      </c>
      <c r="D323" s="1" t="s">
        <v>57</v>
      </c>
      <c r="E323" s="10">
        <v>315</v>
      </c>
      <c r="F323" s="10">
        <v>2943</v>
      </c>
      <c r="G323" s="10"/>
      <c r="H323" s="10"/>
      <c r="I323" s="10"/>
      <c r="J323" s="10"/>
      <c r="U323" s="8" t="s">
        <v>32</v>
      </c>
    </row>
    <row r="324" spans="2:21" ht="12">
      <c r="B324" s="1" t="s">
        <v>286</v>
      </c>
      <c r="C324" s="9" t="s">
        <v>332</v>
      </c>
      <c r="D324" s="1" t="s">
        <v>57</v>
      </c>
      <c r="E324" s="10">
        <v>315</v>
      </c>
      <c r="F324" s="10">
        <v>2943</v>
      </c>
      <c r="U324" s="8" t="s">
        <v>32</v>
      </c>
    </row>
    <row r="325" spans="2:21" ht="12">
      <c r="B325" s="1" t="s">
        <v>286</v>
      </c>
      <c r="C325" s="9" t="s">
        <v>333</v>
      </c>
      <c r="D325" s="1" t="s">
        <v>57</v>
      </c>
      <c r="E325" s="10">
        <v>315</v>
      </c>
      <c r="F325" s="10">
        <v>2943</v>
      </c>
      <c r="G325" s="10"/>
      <c r="H325" s="10"/>
      <c r="U325" s="8" t="s">
        <v>32</v>
      </c>
    </row>
    <row r="326" spans="2:21" ht="12">
      <c r="B326" s="1" t="s">
        <v>286</v>
      </c>
      <c r="C326" s="9" t="s">
        <v>334</v>
      </c>
      <c r="D326" s="1" t="s">
        <v>57</v>
      </c>
      <c r="E326" s="10">
        <v>315</v>
      </c>
      <c r="F326" s="10">
        <v>2943</v>
      </c>
      <c r="U326" s="8" t="s">
        <v>32</v>
      </c>
    </row>
    <row r="327" spans="2:21" ht="12">
      <c r="B327" s="1" t="s">
        <v>286</v>
      </c>
      <c r="C327" s="9" t="s">
        <v>335</v>
      </c>
      <c r="D327" s="1" t="s">
        <v>57</v>
      </c>
      <c r="E327" s="10">
        <v>315</v>
      </c>
      <c r="F327" s="10">
        <v>2943</v>
      </c>
      <c r="G327" s="10"/>
      <c r="H327" s="10"/>
      <c r="K327" s="10"/>
      <c r="L327" s="10"/>
      <c r="U327" s="8" t="s">
        <v>32</v>
      </c>
    </row>
    <row r="328" spans="2:21" ht="12">
      <c r="B328" s="1" t="s">
        <v>286</v>
      </c>
      <c r="C328" s="9" t="s">
        <v>336</v>
      </c>
      <c r="D328" s="1" t="s">
        <v>57</v>
      </c>
      <c r="E328" s="10">
        <v>315</v>
      </c>
      <c r="F328" s="10">
        <v>2943</v>
      </c>
      <c r="U328" s="8" t="s">
        <v>32</v>
      </c>
    </row>
    <row r="329" spans="2:21" ht="12">
      <c r="B329" s="1" t="s">
        <v>286</v>
      </c>
      <c r="C329" s="9" t="s">
        <v>337</v>
      </c>
      <c r="D329" s="9" t="s">
        <v>57</v>
      </c>
      <c r="E329" s="10">
        <v>315</v>
      </c>
      <c r="F329" s="10">
        <v>2943</v>
      </c>
      <c r="U329" s="8" t="s">
        <v>32</v>
      </c>
    </row>
    <row r="330" spans="2:21" ht="12">
      <c r="B330" s="1" t="s">
        <v>286</v>
      </c>
      <c r="C330" s="9" t="s">
        <v>338</v>
      </c>
      <c r="D330" s="1" t="s">
        <v>57</v>
      </c>
      <c r="E330" s="10">
        <v>315</v>
      </c>
      <c r="F330" s="10">
        <v>2943</v>
      </c>
      <c r="G330" s="10"/>
      <c r="H330" s="10"/>
      <c r="I330" s="10"/>
      <c r="U330" s="8" t="s">
        <v>32</v>
      </c>
    </row>
    <row r="331" spans="2:21" ht="12">
      <c r="B331" s="1" t="s">
        <v>286</v>
      </c>
      <c r="C331" s="9" t="s">
        <v>339</v>
      </c>
      <c r="D331" s="1" t="s">
        <v>57</v>
      </c>
      <c r="E331" s="10">
        <v>315</v>
      </c>
      <c r="F331" s="10">
        <v>2943</v>
      </c>
      <c r="G331" s="10"/>
      <c r="H331" s="10"/>
      <c r="I331" s="10"/>
      <c r="U331" s="8" t="s">
        <v>32</v>
      </c>
    </row>
    <row r="332" spans="2:21" ht="12">
      <c r="B332" s="1" t="s">
        <v>286</v>
      </c>
      <c r="C332" s="9" t="s">
        <v>340</v>
      </c>
      <c r="D332" s="1" t="s">
        <v>57</v>
      </c>
      <c r="E332" s="10">
        <v>315</v>
      </c>
      <c r="F332" s="10">
        <v>2943</v>
      </c>
      <c r="G332" s="10"/>
      <c r="H332" s="10"/>
      <c r="U332" s="8" t="s">
        <v>32</v>
      </c>
    </row>
    <row r="333" spans="2:21" ht="12">
      <c r="B333" s="1" t="s">
        <v>286</v>
      </c>
      <c r="C333" s="9" t="s">
        <v>341</v>
      </c>
      <c r="D333" s="1" t="s">
        <v>57</v>
      </c>
      <c r="E333" s="10">
        <v>315</v>
      </c>
      <c r="F333" s="10">
        <v>2943</v>
      </c>
      <c r="G333" s="10"/>
      <c r="H333" s="10"/>
      <c r="I333" s="10"/>
      <c r="J333" s="10"/>
      <c r="K333" s="10"/>
      <c r="L333" s="10"/>
      <c r="M333" s="10"/>
      <c r="N333" s="10"/>
      <c r="S333" s="10"/>
      <c r="T333" s="10"/>
      <c r="U333" s="8" t="s">
        <v>32</v>
      </c>
    </row>
    <row r="334" spans="2:21" ht="12">
      <c r="B334" s="1" t="s">
        <v>286</v>
      </c>
      <c r="C334" s="9" t="s">
        <v>342</v>
      </c>
      <c r="D334" s="1" t="s">
        <v>57</v>
      </c>
      <c r="E334" s="10">
        <v>315</v>
      </c>
      <c r="F334" s="10">
        <v>2943</v>
      </c>
      <c r="G334" s="10"/>
      <c r="H334" s="10"/>
      <c r="I334" s="10"/>
      <c r="L334" s="10"/>
      <c r="M334" s="10"/>
      <c r="U334" s="8" t="s">
        <v>32</v>
      </c>
    </row>
    <row r="335" spans="2:21" ht="12">
      <c r="B335" s="1" t="s">
        <v>286</v>
      </c>
      <c r="C335" s="9" t="s">
        <v>343</v>
      </c>
      <c r="D335" s="1" t="s">
        <v>57</v>
      </c>
      <c r="E335" s="10">
        <v>315</v>
      </c>
      <c r="F335" s="10">
        <v>2943</v>
      </c>
      <c r="U335" s="8" t="s">
        <v>32</v>
      </c>
    </row>
    <row r="336" spans="2:21" ht="12">
      <c r="B336" s="1" t="s">
        <v>286</v>
      </c>
      <c r="C336" s="9" t="s">
        <v>344</v>
      </c>
      <c r="D336" s="1" t="s">
        <v>57</v>
      </c>
      <c r="E336" s="10">
        <v>315</v>
      </c>
      <c r="F336" s="10">
        <v>2943</v>
      </c>
      <c r="G336" s="10"/>
      <c r="H336" s="10"/>
      <c r="I336" s="10"/>
      <c r="R336" s="10"/>
      <c r="S336" s="10"/>
      <c r="T336" s="10"/>
      <c r="U336" s="8" t="s">
        <v>32</v>
      </c>
    </row>
    <row r="337" spans="2:21" ht="12">
      <c r="B337" s="1" t="s">
        <v>286</v>
      </c>
      <c r="C337" s="9" t="s">
        <v>345</v>
      </c>
      <c r="D337" s="1" t="s">
        <v>57</v>
      </c>
      <c r="E337" s="10">
        <v>315</v>
      </c>
      <c r="F337" s="10">
        <v>2943</v>
      </c>
      <c r="G337" s="10"/>
      <c r="H337" s="10"/>
      <c r="I337" s="10"/>
      <c r="U337" s="8" t="s">
        <v>32</v>
      </c>
    </row>
    <row r="338" spans="2:21" ht="12">
      <c r="B338" s="1" t="s">
        <v>286</v>
      </c>
      <c r="C338" s="9" t="s">
        <v>346</v>
      </c>
      <c r="D338" s="9" t="s">
        <v>57</v>
      </c>
      <c r="E338" s="10">
        <v>315</v>
      </c>
      <c r="F338" s="10">
        <v>2943</v>
      </c>
      <c r="G338" s="10"/>
      <c r="H338" s="10"/>
      <c r="U338" s="8" t="s">
        <v>32</v>
      </c>
    </row>
    <row r="339" spans="2:21" ht="12">
      <c r="B339" s="1" t="s">
        <v>286</v>
      </c>
      <c r="C339" s="9" t="s">
        <v>347</v>
      </c>
      <c r="D339" s="1" t="s">
        <v>57</v>
      </c>
      <c r="E339" s="10">
        <v>315</v>
      </c>
      <c r="F339" s="10">
        <v>2943</v>
      </c>
      <c r="G339" s="10"/>
      <c r="H339" s="10"/>
      <c r="I339" s="10"/>
      <c r="U339" s="8" t="s">
        <v>32</v>
      </c>
    </row>
    <row r="340" spans="2:21" ht="12">
      <c r="B340" s="1" t="s">
        <v>286</v>
      </c>
      <c r="C340" s="9" t="s">
        <v>348</v>
      </c>
      <c r="D340" s="1" t="s">
        <v>57</v>
      </c>
      <c r="E340" s="10">
        <v>315</v>
      </c>
      <c r="F340" s="10">
        <v>2943</v>
      </c>
      <c r="U340" s="8" t="s">
        <v>32</v>
      </c>
    </row>
    <row r="341" spans="2:21" ht="12">
      <c r="B341" s="1" t="s">
        <v>286</v>
      </c>
      <c r="C341" s="9" t="s">
        <v>349</v>
      </c>
      <c r="D341" s="1" t="s">
        <v>57</v>
      </c>
      <c r="E341" s="10">
        <v>315</v>
      </c>
      <c r="F341" s="10">
        <v>2943</v>
      </c>
      <c r="U341" s="8" t="s">
        <v>32</v>
      </c>
    </row>
    <row r="342" spans="2:21" ht="12">
      <c r="B342" s="1" t="s">
        <v>286</v>
      </c>
      <c r="C342" s="9" t="s">
        <v>350</v>
      </c>
      <c r="D342" s="1" t="s">
        <v>57</v>
      </c>
      <c r="E342" s="10">
        <v>315</v>
      </c>
      <c r="F342" s="10">
        <v>2943</v>
      </c>
      <c r="U342" s="8" t="s">
        <v>32</v>
      </c>
    </row>
    <row r="343" spans="2:24" ht="12">
      <c r="B343" s="1" t="s">
        <v>286</v>
      </c>
      <c r="C343" s="9" t="s">
        <v>351</v>
      </c>
      <c r="D343" s="1" t="s">
        <v>57</v>
      </c>
      <c r="E343" s="10">
        <v>315</v>
      </c>
      <c r="F343" s="10">
        <v>2943</v>
      </c>
      <c r="G343" s="10"/>
      <c r="H343" s="10"/>
      <c r="U343" s="8" t="s">
        <v>32</v>
      </c>
      <c r="V343" s="4"/>
      <c r="W343" s="4"/>
      <c r="X343" s="4"/>
    </row>
    <row r="344" spans="2:24" ht="12">
      <c r="B344" s="1" t="s">
        <v>286</v>
      </c>
      <c r="C344" s="9" t="s">
        <v>352</v>
      </c>
      <c r="D344" s="9" t="s">
        <v>57</v>
      </c>
      <c r="E344" s="10">
        <v>315</v>
      </c>
      <c r="F344" s="10">
        <v>2943</v>
      </c>
      <c r="G344" s="10"/>
      <c r="H344" s="10"/>
      <c r="U344" s="8" t="s">
        <v>32</v>
      </c>
      <c r="V344" s="4"/>
      <c r="W344" s="4"/>
      <c r="X344" s="4"/>
    </row>
    <row r="345" spans="2:24" ht="12">
      <c r="B345" s="1" t="s">
        <v>286</v>
      </c>
      <c r="C345" s="9" t="s">
        <v>353</v>
      </c>
      <c r="D345" s="9" t="s">
        <v>57</v>
      </c>
      <c r="E345" s="10">
        <v>315</v>
      </c>
      <c r="F345" s="10">
        <v>2943</v>
      </c>
      <c r="G345" s="10"/>
      <c r="H345" s="10"/>
      <c r="U345" s="8" t="s">
        <v>32</v>
      </c>
      <c r="V345" s="4"/>
      <c r="W345" s="4"/>
      <c r="X345" s="4"/>
    </row>
    <row r="346" spans="2:24" ht="12">
      <c r="B346" s="1" t="s">
        <v>286</v>
      </c>
      <c r="C346" s="9" t="s">
        <v>354</v>
      </c>
      <c r="D346" s="1" t="s">
        <v>57</v>
      </c>
      <c r="E346" s="10">
        <v>315</v>
      </c>
      <c r="F346" s="10">
        <v>2943</v>
      </c>
      <c r="G346" s="10"/>
      <c r="H346" s="10"/>
      <c r="U346" s="8" t="s">
        <v>32</v>
      </c>
      <c r="V346" s="4"/>
      <c r="W346" s="4"/>
      <c r="X346" s="4"/>
    </row>
    <row r="347" spans="2:24" ht="12">
      <c r="B347" s="1" t="s">
        <v>286</v>
      </c>
      <c r="C347" s="9" t="s">
        <v>355</v>
      </c>
      <c r="D347" s="1" t="s">
        <v>57</v>
      </c>
      <c r="E347" s="10">
        <v>315</v>
      </c>
      <c r="F347" s="10">
        <v>2943</v>
      </c>
      <c r="G347" s="10"/>
      <c r="H347" s="10"/>
      <c r="U347" s="8" t="s">
        <v>32</v>
      </c>
      <c r="V347" s="4"/>
      <c r="W347" s="4"/>
      <c r="X347" s="4"/>
    </row>
    <row r="348" spans="2:24" ht="12">
      <c r="B348" s="1" t="s">
        <v>286</v>
      </c>
      <c r="C348" s="1" t="s">
        <v>356</v>
      </c>
      <c r="D348" s="1" t="s">
        <v>57</v>
      </c>
      <c r="E348" s="10">
        <v>315</v>
      </c>
      <c r="F348" s="10">
        <v>2943</v>
      </c>
      <c r="U348" s="8" t="s">
        <v>32</v>
      </c>
      <c r="V348" s="4"/>
      <c r="W348" s="4"/>
      <c r="X348" s="4"/>
    </row>
    <row r="349" spans="2:24" ht="12">
      <c r="B349" s="1" t="s">
        <v>286</v>
      </c>
      <c r="C349" s="9" t="s">
        <v>357</v>
      </c>
      <c r="D349" s="1" t="s">
        <v>57</v>
      </c>
      <c r="E349" s="10">
        <v>315</v>
      </c>
      <c r="F349" s="10">
        <v>2943</v>
      </c>
      <c r="G349" s="10"/>
      <c r="H349" s="10"/>
      <c r="U349" s="8" t="s">
        <v>32</v>
      </c>
      <c r="V349" s="4"/>
      <c r="W349" s="4"/>
      <c r="X349" s="4"/>
    </row>
    <row r="350" spans="2:24" ht="12">
      <c r="B350" s="1" t="s">
        <v>286</v>
      </c>
      <c r="C350" s="9" t="s">
        <v>358</v>
      </c>
      <c r="D350" s="1" t="s">
        <v>82</v>
      </c>
      <c r="E350" s="10">
        <v>1438</v>
      </c>
      <c r="F350" s="10">
        <v>6565</v>
      </c>
      <c r="G350" s="10">
        <v>1438</v>
      </c>
      <c r="H350" s="10">
        <v>6565</v>
      </c>
      <c r="U350" s="8" t="s">
        <v>32</v>
      </c>
      <c r="V350" s="4"/>
      <c r="W350" s="4"/>
      <c r="X350" s="4"/>
    </row>
    <row r="351" spans="2:21" ht="12">
      <c r="B351" s="1" t="s">
        <v>359</v>
      </c>
      <c r="C351" s="9" t="s">
        <v>360</v>
      </c>
      <c r="D351" s="1" t="s">
        <v>35</v>
      </c>
      <c r="E351" s="10">
        <v>1574</v>
      </c>
      <c r="F351" s="10">
        <v>4530</v>
      </c>
      <c r="G351" s="6">
        <v>1655</v>
      </c>
      <c r="H351" s="6">
        <v>4749</v>
      </c>
      <c r="U351" s="8" t="s">
        <v>32</v>
      </c>
    </row>
    <row r="352" spans="2:21" ht="12">
      <c r="B352" s="1" t="s">
        <v>359</v>
      </c>
      <c r="C352" s="9" t="s">
        <v>361</v>
      </c>
      <c r="D352" s="1" t="s">
        <v>35</v>
      </c>
      <c r="E352" s="10">
        <v>1568</v>
      </c>
      <c r="F352" s="10">
        <v>4525</v>
      </c>
      <c r="G352" s="6">
        <v>1642</v>
      </c>
      <c r="H352" s="6">
        <v>4736</v>
      </c>
      <c r="U352" s="8" t="s">
        <v>32</v>
      </c>
    </row>
    <row r="353" spans="2:21" ht="12">
      <c r="B353" s="1" t="s">
        <v>359</v>
      </c>
      <c r="C353" s="9" t="s">
        <v>362</v>
      </c>
      <c r="D353" s="1" t="s">
        <v>43</v>
      </c>
      <c r="E353" s="10">
        <v>1177</v>
      </c>
      <c r="F353" s="10">
        <v>3067</v>
      </c>
      <c r="G353" s="6">
        <v>1213</v>
      </c>
      <c r="H353" s="6">
        <v>3040</v>
      </c>
      <c r="U353" s="8" t="s">
        <v>32</v>
      </c>
    </row>
    <row r="354" spans="2:21" ht="12">
      <c r="B354" s="1" t="s">
        <v>359</v>
      </c>
      <c r="C354" s="9" t="s">
        <v>363</v>
      </c>
      <c r="D354" s="1" t="s">
        <v>46</v>
      </c>
      <c r="E354" s="10">
        <v>1179</v>
      </c>
      <c r="F354" s="10">
        <v>3059</v>
      </c>
      <c r="G354" s="6">
        <v>1260</v>
      </c>
      <c r="H354" s="6">
        <v>3086</v>
      </c>
      <c r="U354" s="8" t="s">
        <v>32</v>
      </c>
    </row>
    <row r="355" spans="2:21" ht="12">
      <c r="B355" s="1" t="s">
        <v>359</v>
      </c>
      <c r="C355" s="9" t="s">
        <v>364</v>
      </c>
      <c r="D355" s="1" t="s">
        <v>46</v>
      </c>
      <c r="E355" s="10">
        <v>1218</v>
      </c>
      <c r="F355" s="10">
        <v>3098</v>
      </c>
      <c r="G355" s="6">
        <v>1248</v>
      </c>
      <c r="H355" s="6">
        <v>3075</v>
      </c>
      <c r="O355" s="10">
        <v>3051</v>
      </c>
      <c r="P355" s="10">
        <v>7211</v>
      </c>
      <c r="U355" s="8" t="s">
        <v>32</v>
      </c>
    </row>
    <row r="356" spans="2:21" ht="12">
      <c r="B356" s="1" t="s">
        <v>359</v>
      </c>
      <c r="C356" s="9" t="s">
        <v>365</v>
      </c>
      <c r="D356" s="1" t="s">
        <v>46</v>
      </c>
      <c r="E356" s="10">
        <v>1199</v>
      </c>
      <c r="F356" s="10">
        <v>3079</v>
      </c>
      <c r="G356" s="6">
        <v>1215</v>
      </c>
      <c r="H356" s="6">
        <v>3045</v>
      </c>
      <c r="U356" s="8" t="s">
        <v>32</v>
      </c>
    </row>
    <row r="357" spans="2:21" ht="12">
      <c r="B357" s="1" t="s">
        <v>359</v>
      </c>
      <c r="C357" s="9" t="s">
        <v>366</v>
      </c>
      <c r="D357" s="1" t="s">
        <v>46</v>
      </c>
      <c r="E357" s="10">
        <v>1202</v>
      </c>
      <c r="F357" s="10">
        <v>3082</v>
      </c>
      <c r="G357" s="6">
        <v>1235</v>
      </c>
      <c r="H357" s="6">
        <v>3062</v>
      </c>
      <c r="U357" s="8" t="s">
        <v>32</v>
      </c>
    </row>
    <row r="358" spans="2:21" ht="12">
      <c r="B358" s="1" t="s">
        <v>359</v>
      </c>
      <c r="C358" s="9" t="s">
        <v>367</v>
      </c>
      <c r="D358" s="1" t="s">
        <v>46</v>
      </c>
      <c r="E358" s="10">
        <v>1234</v>
      </c>
      <c r="F358" s="10">
        <v>3113</v>
      </c>
      <c r="G358" s="6">
        <v>1234</v>
      </c>
      <c r="H358" s="6">
        <v>3061</v>
      </c>
      <c r="U358" s="8" t="s">
        <v>32</v>
      </c>
    </row>
    <row r="359" spans="2:21" ht="12">
      <c r="B359" s="1" t="s">
        <v>359</v>
      </c>
      <c r="C359" s="1" t="s">
        <v>290</v>
      </c>
      <c r="D359" s="1" t="s">
        <v>46</v>
      </c>
      <c r="E359" s="10">
        <v>1204</v>
      </c>
      <c r="F359" s="10">
        <v>3084</v>
      </c>
      <c r="G359" s="6">
        <v>1235</v>
      </c>
      <c r="H359" s="6">
        <v>3062</v>
      </c>
      <c r="U359" s="8" t="s">
        <v>32</v>
      </c>
    </row>
    <row r="360" spans="2:21" ht="12">
      <c r="B360" s="1" t="s">
        <v>359</v>
      </c>
      <c r="C360" s="9" t="s">
        <v>368</v>
      </c>
      <c r="D360" s="1" t="s">
        <v>55</v>
      </c>
      <c r="E360" s="10">
        <v>1182</v>
      </c>
      <c r="F360" s="10">
        <v>3061</v>
      </c>
      <c r="U360" s="8" t="s">
        <v>32</v>
      </c>
    </row>
    <row r="361" spans="2:21" ht="12">
      <c r="B361" s="1" t="s">
        <v>359</v>
      </c>
      <c r="C361" s="9" t="s">
        <v>369</v>
      </c>
      <c r="D361" s="1" t="s">
        <v>55</v>
      </c>
      <c r="E361" s="10">
        <v>1210</v>
      </c>
      <c r="F361" s="10">
        <v>3090</v>
      </c>
      <c r="U361" s="8" t="s">
        <v>32</v>
      </c>
    </row>
    <row r="362" spans="2:21" ht="12">
      <c r="B362" s="1" t="s">
        <v>359</v>
      </c>
      <c r="C362" s="9" t="s">
        <v>370</v>
      </c>
      <c r="D362" s="1" t="s">
        <v>55</v>
      </c>
      <c r="E362" s="10">
        <v>1245</v>
      </c>
      <c r="F362" s="10">
        <v>3125</v>
      </c>
      <c r="G362" s="6">
        <v>1272</v>
      </c>
      <c r="H362" s="6">
        <v>3099</v>
      </c>
      <c r="U362" s="8" t="s">
        <v>32</v>
      </c>
    </row>
    <row r="363" spans="2:21" ht="12">
      <c r="B363" s="1" t="s">
        <v>359</v>
      </c>
      <c r="C363" s="9" t="s">
        <v>371</v>
      </c>
      <c r="D363" s="1" t="s">
        <v>57</v>
      </c>
      <c r="E363" s="10">
        <v>834</v>
      </c>
      <c r="F363" s="10">
        <v>2312</v>
      </c>
      <c r="U363" s="8" t="s">
        <v>32</v>
      </c>
    </row>
    <row r="364" spans="2:21" ht="12">
      <c r="B364" s="1" t="s">
        <v>359</v>
      </c>
      <c r="C364" s="9" t="s">
        <v>372</v>
      </c>
      <c r="D364" s="1" t="s">
        <v>57</v>
      </c>
      <c r="E364" s="10">
        <v>879</v>
      </c>
      <c r="F364" s="10">
        <v>2357</v>
      </c>
      <c r="U364" s="8" t="s">
        <v>32</v>
      </c>
    </row>
    <row r="365" spans="2:21" ht="12">
      <c r="B365" s="1" t="s">
        <v>359</v>
      </c>
      <c r="C365" s="9" t="s">
        <v>373</v>
      </c>
      <c r="D365" s="1" t="s">
        <v>57</v>
      </c>
      <c r="E365" s="10">
        <v>917</v>
      </c>
      <c r="F365" s="10">
        <v>2394</v>
      </c>
      <c r="U365" s="8" t="s">
        <v>32</v>
      </c>
    </row>
    <row r="366" spans="2:21" ht="12">
      <c r="B366" s="1" t="s">
        <v>359</v>
      </c>
      <c r="C366" s="9" t="s">
        <v>374</v>
      </c>
      <c r="D366" s="1" t="s">
        <v>57</v>
      </c>
      <c r="E366" s="10">
        <v>823</v>
      </c>
      <c r="F366" s="10">
        <v>2301</v>
      </c>
      <c r="U366" s="8" t="s">
        <v>32</v>
      </c>
    </row>
    <row r="367" spans="2:21" ht="12">
      <c r="B367" s="1" t="s">
        <v>359</v>
      </c>
      <c r="C367" s="9" t="s">
        <v>375</v>
      </c>
      <c r="D367" s="1" t="s">
        <v>57</v>
      </c>
      <c r="E367" s="10">
        <v>804</v>
      </c>
      <c r="F367" s="10">
        <v>2282</v>
      </c>
      <c r="U367" s="8" t="s">
        <v>32</v>
      </c>
    </row>
    <row r="368" spans="2:21" ht="12">
      <c r="B368" s="1" t="s">
        <v>359</v>
      </c>
      <c r="C368" s="9" t="s">
        <v>376</v>
      </c>
      <c r="D368" s="1" t="s">
        <v>57</v>
      </c>
      <c r="E368" s="10">
        <v>866</v>
      </c>
      <c r="F368" s="10">
        <v>2344</v>
      </c>
      <c r="U368" s="8" t="s">
        <v>32</v>
      </c>
    </row>
    <row r="369" spans="2:21" ht="12">
      <c r="B369" s="1" t="s">
        <v>359</v>
      </c>
      <c r="C369" s="9" t="s">
        <v>377</v>
      </c>
      <c r="D369" s="1" t="s">
        <v>57</v>
      </c>
      <c r="E369" s="10">
        <v>866</v>
      </c>
      <c r="F369" s="10">
        <v>2344</v>
      </c>
      <c r="U369" s="8" t="s">
        <v>32</v>
      </c>
    </row>
    <row r="370" spans="2:21" ht="12">
      <c r="B370" s="1" t="s">
        <v>359</v>
      </c>
      <c r="C370" s="9" t="s">
        <v>378</v>
      </c>
      <c r="D370" s="1" t="s">
        <v>57</v>
      </c>
      <c r="E370" s="10">
        <v>894</v>
      </c>
      <c r="F370" s="10">
        <v>2372</v>
      </c>
      <c r="U370" s="8" t="s">
        <v>32</v>
      </c>
    </row>
    <row r="371" spans="2:21" ht="12">
      <c r="B371" s="1" t="s">
        <v>359</v>
      </c>
      <c r="C371" s="9" t="s">
        <v>379</v>
      </c>
      <c r="D371" s="1" t="s">
        <v>57</v>
      </c>
      <c r="E371" s="10">
        <v>782</v>
      </c>
      <c r="F371" s="10">
        <v>2259</v>
      </c>
      <c r="U371" s="8" t="s">
        <v>32</v>
      </c>
    </row>
    <row r="372" spans="2:21" ht="12">
      <c r="B372" s="1" t="s">
        <v>359</v>
      </c>
      <c r="C372" s="9" t="s">
        <v>380</v>
      </c>
      <c r="D372" s="1" t="s">
        <v>57</v>
      </c>
      <c r="E372" s="10">
        <v>927</v>
      </c>
      <c r="F372" s="10">
        <v>2405</v>
      </c>
      <c r="U372" s="8" t="s">
        <v>32</v>
      </c>
    </row>
    <row r="373" spans="2:21" ht="12">
      <c r="B373" s="1" t="s">
        <v>359</v>
      </c>
      <c r="C373" s="9" t="s">
        <v>381</v>
      </c>
      <c r="D373" s="1" t="s">
        <v>57</v>
      </c>
      <c r="E373" s="10">
        <v>868</v>
      </c>
      <c r="F373" s="10">
        <v>2346</v>
      </c>
      <c r="U373" s="8" t="s">
        <v>32</v>
      </c>
    </row>
    <row r="374" spans="2:21" ht="12">
      <c r="B374" s="1" t="s">
        <v>359</v>
      </c>
      <c r="C374" s="9" t="s">
        <v>382</v>
      </c>
      <c r="D374" s="1" t="s">
        <v>57</v>
      </c>
      <c r="E374" s="10">
        <v>864</v>
      </c>
      <c r="F374" s="10">
        <v>2342</v>
      </c>
      <c r="U374" s="8" t="s">
        <v>32</v>
      </c>
    </row>
    <row r="375" spans="2:21" ht="12">
      <c r="B375" s="1" t="s">
        <v>359</v>
      </c>
      <c r="C375" s="9" t="s">
        <v>383</v>
      </c>
      <c r="D375" s="1" t="s">
        <v>57</v>
      </c>
      <c r="E375" s="10">
        <v>864</v>
      </c>
      <c r="F375" s="10">
        <v>2342</v>
      </c>
      <c r="U375" s="8" t="s">
        <v>32</v>
      </c>
    </row>
    <row r="376" spans="2:21" ht="12">
      <c r="B376" s="1" t="s">
        <v>359</v>
      </c>
      <c r="C376" s="9" t="s">
        <v>384</v>
      </c>
      <c r="D376" s="1" t="s">
        <v>59</v>
      </c>
      <c r="E376" s="10">
        <v>1080</v>
      </c>
      <c r="F376" s="10">
        <v>3870</v>
      </c>
      <c r="U376" s="8" t="s">
        <v>32</v>
      </c>
    </row>
    <row r="377" spans="2:21" ht="12">
      <c r="B377" s="1" t="s">
        <v>359</v>
      </c>
      <c r="C377" s="9" t="s">
        <v>385</v>
      </c>
      <c r="D377" s="1" t="s">
        <v>59</v>
      </c>
      <c r="E377" s="10">
        <v>1103</v>
      </c>
      <c r="F377" s="10">
        <v>3893</v>
      </c>
      <c r="U377" s="8" t="s">
        <v>32</v>
      </c>
    </row>
    <row r="378" spans="2:21" ht="12">
      <c r="B378" s="1" t="s">
        <v>359</v>
      </c>
      <c r="C378" s="1" t="s">
        <v>386</v>
      </c>
      <c r="D378" s="1" t="s">
        <v>82</v>
      </c>
      <c r="S378" s="10">
        <v>5330</v>
      </c>
      <c r="T378" s="10">
        <v>12800</v>
      </c>
      <c r="U378" s="8" t="s">
        <v>32</v>
      </c>
    </row>
    <row r="379" spans="2:21" ht="12">
      <c r="B379" s="1" t="s">
        <v>359</v>
      </c>
      <c r="C379" s="1" t="s">
        <v>387</v>
      </c>
      <c r="D379" s="1" t="s">
        <v>82</v>
      </c>
      <c r="Q379" s="10">
        <v>3786</v>
      </c>
      <c r="R379" s="10">
        <v>10406</v>
      </c>
      <c r="U379" s="8" t="s">
        <v>32</v>
      </c>
    </row>
    <row r="380" spans="2:21" ht="12">
      <c r="B380" s="1" t="s">
        <v>359</v>
      </c>
      <c r="C380" s="1" t="s">
        <v>388</v>
      </c>
      <c r="D380" s="1" t="s">
        <v>82</v>
      </c>
      <c r="I380" s="10">
        <v>1937</v>
      </c>
      <c r="J380" s="10">
        <v>5873</v>
      </c>
      <c r="U380" s="8" t="s">
        <v>32</v>
      </c>
    </row>
    <row r="381" spans="2:21" ht="12">
      <c r="B381" s="1" t="s">
        <v>359</v>
      </c>
      <c r="C381" s="9" t="s">
        <v>389</v>
      </c>
      <c r="D381" s="1" t="s">
        <v>82</v>
      </c>
      <c r="K381" s="10">
        <v>5370</v>
      </c>
      <c r="L381" s="10">
        <v>12840</v>
      </c>
      <c r="M381" s="10">
        <v>4990</v>
      </c>
      <c r="N381" s="10">
        <v>12190</v>
      </c>
      <c r="R381" s="10"/>
      <c r="S381" s="10">
        <v>2926</v>
      </c>
      <c r="T381" s="10">
        <v>8496</v>
      </c>
      <c r="U381" s="8" t="s">
        <v>32</v>
      </c>
    </row>
    <row r="382" spans="2:21" ht="12">
      <c r="B382" s="1" t="s">
        <v>390</v>
      </c>
      <c r="C382" s="9" t="s">
        <v>391</v>
      </c>
      <c r="D382" s="1" t="s">
        <v>35</v>
      </c>
      <c r="E382" s="10">
        <v>2560</v>
      </c>
      <c r="F382" s="10">
        <v>6400</v>
      </c>
      <c r="G382" s="10">
        <v>2560</v>
      </c>
      <c r="H382" s="10">
        <v>2560</v>
      </c>
      <c r="I382" s="10">
        <v>3590</v>
      </c>
      <c r="J382" s="10">
        <v>7600</v>
      </c>
      <c r="K382" s="10">
        <v>4800</v>
      </c>
      <c r="L382" s="10">
        <v>11000</v>
      </c>
      <c r="U382" s="8" t="s">
        <v>32</v>
      </c>
    </row>
    <row r="383" spans="2:21" ht="12">
      <c r="B383" s="1" t="s">
        <v>390</v>
      </c>
      <c r="C383" s="9" t="s">
        <v>392</v>
      </c>
      <c r="D383" s="1" t="s">
        <v>38</v>
      </c>
      <c r="E383" s="10">
        <v>2470</v>
      </c>
      <c r="F383" s="10">
        <v>6600</v>
      </c>
      <c r="G383" s="10">
        <v>2470</v>
      </c>
      <c r="H383" s="10">
        <v>2470</v>
      </c>
      <c r="U383" s="8" t="s">
        <v>32</v>
      </c>
    </row>
    <row r="384" spans="2:21" ht="12">
      <c r="B384" s="1" t="s">
        <v>390</v>
      </c>
      <c r="C384" s="9" t="s">
        <v>393</v>
      </c>
      <c r="D384" s="1" t="s">
        <v>40</v>
      </c>
      <c r="E384" s="10">
        <v>1850</v>
      </c>
      <c r="F384" s="10">
        <v>3780</v>
      </c>
      <c r="G384" s="10">
        <v>1850</v>
      </c>
      <c r="H384" s="10">
        <v>1850</v>
      </c>
      <c r="U384" s="8" t="s">
        <v>32</v>
      </c>
    </row>
    <row r="385" spans="2:21" ht="12">
      <c r="B385" s="1" t="s">
        <v>390</v>
      </c>
      <c r="C385" s="9" t="s">
        <v>394</v>
      </c>
      <c r="D385" s="1" t="s">
        <v>46</v>
      </c>
      <c r="E385" s="10">
        <v>2513</v>
      </c>
      <c r="F385" s="10">
        <v>5650</v>
      </c>
      <c r="G385" s="10">
        <v>2513</v>
      </c>
      <c r="H385" s="10">
        <v>2513</v>
      </c>
      <c r="U385" s="8" t="s">
        <v>32</v>
      </c>
    </row>
    <row r="386" spans="2:21" ht="12">
      <c r="B386" s="1" t="s">
        <v>390</v>
      </c>
      <c r="C386" s="9" t="s">
        <v>395</v>
      </c>
      <c r="D386" s="1" t="s">
        <v>46</v>
      </c>
      <c r="E386" s="10">
        <v>2340</v>
      </c>
      <c r="F386" s="10">
        <v>3340</v>
      </c>
      <c r="G386" s="10">
        <v>2340</v>
      </c>
      <c r="H386" s="10">
        <v>2340</v>
      </c>
      <c r="I386" s="10"/>
      <c r="J386" s="10"/>
      <c r="K386" s="10"/>
      <c r="L386" s="10"/>
      <c r="M386" s="10"/>
      <c r="N386" s="10"/>
      <c r="S386" s="10"/>
      <c r="T386" s="10"/>
      <c r="U386" s="8" t="s">
        <v>32</v>
      </c>
    </row>
    <row r="387" spans="2:21" ht="12">
      <c r="B387" s="1" t="s">
        <v>390</v>
      </c>
      <c r="C387" s="9" t="s">
        <v>396</v>
      </c>
      <c r="D387" s="1" t="s">
        <v>46</v>
      </c>
      <c r="E387" s="10">
        <v>2300</v>
      </c>
      <c r="F387" s="10">
        <v>4550</v>
      </c>
      <c r="G387" s="10">
        <v>2300</v>
      </c>
      <c r="H387" s="10">
        <v>2300</v>
      </c>
      <c r="U387" s="8" t="s">
        <v>32</v>
      </c>
    </row>
    <row r="388" spans="2:21" ht="12">
      <c r="B388" s="1" t="s">
        <v>390</v>
      </c>
      <c r="C388" s="9" t="s">
        <v>397</v>
      </c>
      <c r="D388" s="1" t="s">
        <v>46</v>
      </c>
      <c r="E388" s="10">
        <v>1800</v>
      </c>
      <c r="F388" s="10">
        <v>3600</v>
      </c>
      <c r="G388" s="10">
        <v>1800</v>
      </c>
      <c r="H388" s="10">
        <v>1800</v>
      </c>
      <c r="I388" s="10"/>
      <c r="J388" s="10"/>
      <c r="S388" s="10"/>
      <c r="T388" s="10"/>
      <c r="U388" s="8" t="s">
        <v>32</v>
      </c>
    </row>
    <row r="389" spans="2:21" ht="12">
      <c r="B389" s="1" t="s">
        <v>390</v>
      </c>
      <c r="C389" s="9" t="s">
        <v>398</v>
      </c>
      <c r="D389" s="1" t="s">
        <v>46</v>
      </c>
      <c r="E389" s="10">
        <v>2568</v>
      </c>
      <c r="F389" s="10">
        <v>4612</v>
      </c>
      <c r="G389" s="10">
        <v>2568</v>
      </c>
      <c r="H389" s="10">
        <v>2568</v>
      </c>
      <c r="U389" s="8" t="s">
        <v>32</v>
      </c>
    </row>
    <row r="390" spans="2:21" ht="12">
      <c r="B390" s="1" t="s">
        <v>390</v>
      </c>
      <c r="C390" s="9" t="s">
        <v>399</v>
      </c>
      <c r="D390" s="1" t="s">
        <v>55</v>
      </c>
      <c r="E390" s="10">
        <v>1920</v>
      </c>
      <c r="F390" s="10">
        <v>4800</v>
      </c>
      <c r="G390" s="10"/>
      <c r="H390" s="10"/>
      <c r="I390" s="10"/>
      <c r="J390" s="10"/>
      <c r="S390" s="10"/>
      <c r="T390" s="10"/>
      <c r="U390" s="8" t="s">
        <v>32</v>
      </c>
    </row>
    <row r="391" spans="2:21" ht="12">
      <c r="B391" s="1" t="s">
        <v>390</v>
      </c>
      <c r="C391" s="9" t="s">
        <v>400</v>
      </c>
      <c r="D391" s="1" t="s">
        <v>55</v>
      </c>
      <c r="E391" s="10">
        <v>1920</v>
      </c>
      <c r="F391" s="10">
        <v>4800</v>
      </c>
      <c r="G391" s="10"/>
      <c r="H391" s="10"/>
      <c r="U391" s="8" t="s">
        <v>32</v>
      </c>
    </row>
    <row r="392" spans="2:21" ht="12">
      <c r="B392" s="1" t="s">
        <v>390</v>
      </c>
      <c r="C392" s="9" t="s">
        <v>401</v>
      </c>
      <c r="D392" s="1" t="s">
        <v>55</v>
      </c>
      <c r="E392" s="10">
        <v>1800</v>
      </c>
      <c r="F392" s="10">
        <v>4500</v>
      </c>
      <c r="G392" s="10"/>
      <c r="H392" s="9" t="s">
        <v>402</v>
      </c>
      <c r="Q392" s="10"/>
      <c r="R392" s="10"/>
      <c r="U392" s="8" t="s">
        <v>32</v>
      </c>
    </row>
    <row r="393" spans="2:21" ht="12">
      <c r="B393" s="1" t="s">
        <v>390</v>
      </c>
      <c r="C393" s="9" t="s">
        <v>403</v>
      </c>
      <c r="D393" s="1" t="s">
        <v>57</v>
      </c>
      <c r="E393" s="10">
        <v>750</v>
      </c>
      <c r="F393" s="10">
        <v>1125</v>
      </c>
      <c r="K393" s="10"/>
      <c r="N393" s="10"/>
      <c r="U393" s="8" t="s">
        <v>32</v>
      </c>
    </row>
    <row r="394" spans="2:21" ht="12">
      <c r="B394" s="1" t="s">
        <v>390</v>
      </c>
      <c r="C394" s="9" t="s">
        <v>404</v>
      </c>
      <c r="D394" s="1" t="s">
        <v>57</v>
      </c>
      <c r="E394" s="10">
        <v>1400</v>
      </c>
      <c r="F394" s="10">
        <v>3000</v>
      </c>
      <c r="G394" s="10"/>
      <c r="H394" s="10"/>
      <c r="I394" s="10"/>
      <c r="J394" s="10"/>
      <c r="U394" s="8" t="s">
        <v>32</v>
      </c>
    </row>
    <row r="395" spans="2:21" ht="12">
      <c r="B395" s="1" t="s">
        <v>390</v>
      </c>
      <c r="C395" s="9" t="s">
        <v>405</v>
      </c>
      <c r="D395" s="1" t="s">
        <v>57</v>
      </c>
      <c r="E395" s="10">
        <v>1400</v>
      </c>
      <c r="F395" s="10">
        <v>3000</v>
      </c>
      <c r="G395" s="10"/>
      <c r="H395" s="10"/>
      <c r="U395" s="8" t="s">
        <v>32</v>
      </c>
    </row>
    <row r="396" spans="2:21" ht="12">
      <c r="B396" s="1" t="s">
        <v>390</v>
      </c>
      <c r="C396" s="9" t="s">
        <v>406</v>
      </c>
      <c r="D396" s="1" t="s">
        <v>57</v>
      </c>
      <c r="E396" s="10">
        <v>540</v>
      </c>
      <c r="F396" s="10">
        <v>1080</v>
      </c>
      <c r="K396" s="10"/>
      <c r="N396" s="10"/>
      <c r="U396" s="8" t="s">
        <v>32</v>
      </c>
    </row>
    <row r="397" spans="2:21" ht="12">
      <c r="B397" s="1" t="s">
        <v>390</v>
      </c>
      <c r="C397" s="9" t="s">
        <v>407</v>
      </c>
      <c r="D397" s="1" t="s">
        <v>57</v>
      </c>
      <c r="E397" s="10">
        <v>750</v>
      </c>
      <c r="F397" s="10">
        <v>1500</v>
      </c>
      <c r="K397" s="10"/>
      <c r="N397" s="10"/>
      <c r="U397" s="8" t="s">
        <v>32</v>
      </c>
    </row>
    <row r="398" spans="2:21" ht="12">
      <c r="B398" s="1" t="s">
        <v>390</v>
      </c>
      <c r="C398" s="9" t="s">
        <v>408</v>
      </c>
      <c r="D398" s="1" t="s">
        <v>57</v>
      </c>
      <c r="E398" s="10">
        <v>558</v>
      </c>
      <c r="F398" s="10">
        <v>858</v>
      </c>
      <c r="K398" s="10"/>
      <c r="N398" s="10"/>
      <c r="U398" s="8" t="s">
        <v>32</v>
      </c>
    </row>
    <row r="399" spans="2:21" ht="12">
      <c r="B399" s="1" t="s">
        <v>390</v>
      </c>
      <c r="C399" s="9" t="s">
        <v>409</v>
      </c>
      <c r="D399" s="1" t="s">
        <v>57</v>
      </c>
      <c r="E399" s="10">
        <v>1400</v>
      </c>
      <c r="F399" s="10">
        <v>3000</v>
      </c>
      <c r="G399" s="10"/>
      <c r="H399" s="10"/>
      <c r="U399" s="8" t="s">
        <v>32</v>
      </c>
    </row>
    <row r="400" spans="2:21" ht="12">
      <c r="B400" s="1" t="s">
        <v>390</v>
      </c>
      <c r="C400" s="9" t="s">
        <v>410</v>
      </c>
      <c r="D400" s="1" t="s">
        <v>57</v>
      </c>
      <c r="E400" s="10">
        <v>570</v>
      </c>
      <c r="F400" s="10">
        <v>1320</v>
      </c>
      <c r="K400" s="10"/>
      <c r="N400" s="10"/>
      <c r="U400" s="8" t="s">
        <v>32</v>
      </c>
    </row>
    <row r="401" spans="2:21" ht="12">
      <c r="B401" s="1" t="s">
        <v>390</v>
      </c>
      <c r="C401" s="9" t="s">
        <v>411</v>
      </c>
      <c r="D401" s="1" t="s">
        <v>57</v>
      </c>
      <c r="E401" s="10">
        <v>790</v>
      </c>
      <c r="F401" s="10">
        <v>1200</v>
      </c>
      <c r="K401" s="10"/>
      <c r="N401" s="10"/>
      <c r="U401" s="8" t="s">
        <v>32</v>
      </c>
    </row>
    <row r="402" spans="2:21" ht="12">
      <c r="B402" s="1" t="s">
        <v>390</v>
      </c>
      <c r="C402" s="9" t="s">
        <v>412</v>
      </c>
      <c r="D402" s="1" t="s">
        <v>57</v>
      </c>
      <c r="E402" s="10">
        <v>600</v>
      </c>
      <c r="F402" s="10">
        <v>600</v>
      </c>
      <c r="U402" s="8" t="s">
        <v>32</v>
      </c>
    </row>
    <row r="403" spans="2:21" ht="12">
      <c r="B403" s="1" t="s">
        <v>390</v>
      </c>
      <c r="C403" s="9" t="s">
        <v>413</v>
      </c>
      <c r="D403" s="1" t="s">
        <v>57</v>
      </c>
      <c r="E403" s="10">
        <v>675</v>
      </c>
      <c r="F403" s="10">
        <v>1338</v>
      </c>
      <c r="I403" s="10"/>
      <c r="J403" s="10"/>
      <c r="K403" s="10"/>
      <c r="L403" s="10"/>
      <c r="N403" s="10"/>
      <c r="U403" s="8" t="s">
        <v>32</v>
      </c>
    </row>
    <row r="404" spans="2:21" ht="12">
      <c r="B404" s="1" t="s">
        <v>390</v>
      </c>
      <c r="C404" s="9" t="s">
        <v>414</v>
      </c>
      <c r="D404" s="1" t="s">
        <v>57</v>
      </c>
      <c r="E404" s="10">
        <v>1400</v>
      </c>
      <c r="F404" s="10">
        <v>3000</v>
      </c>
      <c r="G404" s="10"/>
      <c r="H404" s="10"/>
      <c r="U404" s="8" t="s">
        <v>32</v>
      </c>
    </row>
    <row r="405" spans="2:21" ht="12">
      <c r="B405" s="1" t="s">
        <v>390</v>
      </c>
      <c r="C405" s="9" t="s">
        <v>415</v>
      </c>
      <c r="D405" s="1" t="s">
        <v>57</v>
      </c>
      <c r="E405" s="10">
        <v>750</v>
      </c>
      <c r="F405" s="10">
        <v>780</v>
      </c>
      <c r="G405" s="10"/>
      <c r="H405" s="10"/>
      <c r="K405" s="10"/>
      <c r="L405" s="10"/>
      <c r="M405" s="10"/>
      <c r="N405" s="10"/>
      <c r="S405" s="10"/>
      <c r="T405" s="10"/>
      <c r="U405" s="8" t="s">
        <v>32</v>
      </c>
    </row>
    <row r="406" spans="2:21" ht="12">
      <c r="B406" s="1" t="s">
        <v>390</v>
      </c>
      <c r="C406" s="9" t="s">
        <v>416</v>
      </c>
      <c r="D406" s="1" t="s">
        <v>57</v>
      </c>
      <c r="E406" s="10">
        <v>750</v>
      </c>
      <c r="F406" s="10">
        <v>1500</v>
      </c>
      <c r="K406" s="10"/>
      <c r="N406" s="10"/>
      <c r="U406" s="8" t="s">
        <v>32</v>
      </c>
    </row>
    <row r="407" spans="2:21" ht="12">
      <c r="B407" s="1" t="s">
        <v>390</v>
      </c>
      <c r="C407" s="9" t="s">
        <v>417</v>
      </c>
      <c r="D407" s="1" t="s">
        <v>57</v>
      </c>
      <c r="E407" s="10">
        <v>750</v>
      </c>
      <c r="F407" s="10">
        <v>1287</v>
      </c>
      <c r="K407" s="10"/>
      <c r="N407" s="10"/>
      <c r="U407" s="8" t="s">
        <v>32</v>
      </c>
    </row>
    <row r="408" spans="2:21" ht="12">
      <c r="B408" s="1" t="s">
        <v>390</v>
      </c>
      <c r="C408" s="9" t="s">
        <v>418</v>
      </c>
      <c r="D408" s="1" t="s">
        <v>57</v>
      </c>
      <c r="E408" s="10">
        <v>600</v>
      </c>
      <c r="F408" s="10">
        <v>885</v>
      </c>
      <c r="U408" s="8" t="s">
        <v>32</v>
      </c>
    </row>
    <row r="409" spans="2:21" ht="12">
      <c r="B409" s="1" t="s">
        <v>390</v>
      </c>
      <c r="C409" s="9" t="s">
        <v>419</v>
      </c>
      <c r="D409" s="1" t="s">
        <v>57</v>
      </c>
      <c r="E409" s="10">
        <v>780</v>
      </c>
      <c r="F409" s="10">
        <v>1488</v>
      </c>
      <c r="K409" s="10"/>
      <c r="N409" s="10"/>
      <c r="U409" s="8" t="s">
        <v>32</v>
      </c>
    </row>
    <row r="410" spans="2:21" ht="12">
      <c r="B410" s="1" t="s">
        <v>390</v>
      </c>
      <c r="C410" s="9" t="s">
        <v>420</v>
      </c>
      <c r="D410" s="1" t="s">
        <v>57</v>
      </c>
      <c r="E410" s="10">
        <v>600</v>
      </c>
      <c r="F410" s="10">
        <v>900</v>
      </c>
      <c r="K410" s="10"/>
      <c r="N410" s="10"/>
      <c r="U410" s="8" t="s">
        <v>32</v>
      </c>
    </row>
    <row r="411" spans="2:21" ht="12">
      <c r="B411" s="1" t="s">
        <v>390</v>
      </c>
      <c r="C411" s="9" t="s">
        <v>421</v>
      </c>
      <c r="D411" s="1" t="s">
        <v>57</v>
      </c>
      <c r="E411" s="10">
        <v>495</v>
      </c>
      <c r="F411" s="10">
        <v>990</v>
      </c>
      <c r="K411" s="10"/>
      <c r="N411" s="10"/>
      <c r="U411" s="8" t="s">
        <v>32</v>
      </c>
    </row>
    <row r="412" spans="2:21" ht="12">
      <c r="B412" s="1" t="s">
        <v>390</v>
      </c>
      <c r="C412" s="9" t="s">
        <v>422</v>
      </c>
      <c r="D412" s="1" t="s">
        <v>57</v>
      </c>
      <c r="E412" s="10">
        <v>1400</v>
      </c>
      <c r="F412" s="10">
        <v>3000</v>
      </c>
      <c r="G412" s="10"/>
      <c r="H412" s="10"/>
      <c r="U412" s="8" t="s">
        <v>32</v>
      </c>
    </row>
    <row r="413" spans="2:21" ht="12">
      <c r="B413" s="1" t="s">
        <v>390</v>
      </c>
      <c r="C413" s="9" t="s">
        <v>423</v>
      </c>
      <c r="D413" s="1" t="s">
        <v>57</v>
      </c>
      <c r="E413" s="10">
        <v>639</v>
      </c>
      <c r="F413" s="10">
        <v>1044</v>
      </c>
      <c r="K413" s="10"/>
      <c r="N413" s="10"/>
      <c r="U413" s="8" t="s">
        <v>32</v>
      </c>
    </row>
    <row r="414" spans="2:21" ht="12">
      <c r="B414" s="1" t="s">
        <v>390</v>
      </c>
      <c r="C414" s="1" t="s">
        <v>424</v>
      </c>
      <c r="D414" s="1" t="s">
        <v>82</v>
      </c>
      <c r="E414" s="10">
        <v>1540</v>
      </c>
      <c r="F414" s="10">
        <v>2486</v>
      </c>
      <c r="G414" s="10">
        <v>1540</v>
      </c>
      <c r="H414" s="10">
        <v>1540</v>
      </c>
      <c r="I414" s="10"/>
      <c r="J414" s="10"/>
      <c r="K414" s="10">
        <v>3920</v>
      </c>
      <c r="L414" s="10">
        <v>7840</v>
      </c>
      <c r="M414" s="10">
        <v>2800</v>
      </c>
      <c r="N414" s="10">
        <v>5600</v>
      </c>
      <c r="S414" s="10"/>
      <c r="T414" s="10"/>
      <c r="U414" s="8" t="s">
        <v>32</v>
      </c>
    </row>
    <row r="415" spans="2:21" ht="12">
      <c r="B415" s="1" t="s">
        <v>425</v>
      </c>
      <c r="C415" s="9" t="s">
        <v>426</v>
      </c>
      <c r="D415" s="1" t="s">
        <v>35</v>
      </c>
      <c r="E415" s="10">
        <v>1712</v>
      </c>
      <c r="F415" s="10">
        <v>4916</v>
      </c>
      <c r="G415" s="10">
        <v>2078</v>
      </c>
      <c r="H415" s="10">
        <v>5282</v>
      </c>
      <c r="I415" s="10">
        <v>2344</v>
      </c>
      <c r="J415" s="10">
        <v>5608</v>
      </c>
      <c r="U415" s="8" t="s">
        <v>32</v>
      </c>
    </row>
    <row r="416" spans="2:21" ht="12">
      <c r="B416" s="1" t="s">
        <v>425</v>
      </c>
      <c r="C416" s="9" t="s">
        <v>237</v>
      </c>
      <c r="D416" s="1" t="s">
        <v>38</v>
      </c>
      <c r="E416" s="10">
        <v>1564</v>
      </c>
      <c r="F416" s="10">
        <v>4768</v>
      </c>
      <c r="G416" s="10">
        <v>1894</v>
      </c>
      <c r="H416" s="10">
        <v>5098</v>
      </c>
      <c r="I416" s="10">
        <v>2394</v>
      </c>
      <c r="J416" s="10">
        <v>5658</v>
      </c>
      <c r="U416" s="8" t="s">
        <v>32</v>
      </c>
    </row>
    <row r="417" spans="2:21" ht="12">
      <c r="B417" s="1" t="s">
        <v>425</v>
      </c>
      <c r="C417" s="9" t="s">
        <v>427</v>
      </c>
      <c r="D417" s="1" t="s">
        <v>40</v>
      </c>
      <c r="E417" s="10">
        <v>1384</v>
      </c>
      <c r="F417" s="10">
        <v>4588</v>
      </c>
      <c r="G417" s="10">
        <v>1798</v>
      </c>
      <c r="H417" s="10">
        <v>5002</v>
      </c>
      <c r="K417" s="6">
        <v>7074</v>
      </c>
      <c r="L417" s="6">
        <v>11292</v>
      </c>
      <c r="U417" s="8" t="s">
        <v>32</v>
      </c>
    </row>
    <row r="418" spans="2:21" ht="12">
      <c r="B418" s="1" t="s">
        <v>425</v>
      </c>
      <c r="C418" s="9" t="s">
        <v>428</v>
      </c>
      <c r="D418" s="1" t="s">
        <v>40</v>
      </c>
      <c r="E418" s="10">
        <v>1462</v>
      </c>
      <c r="F418" s="10">
        <v>4666</v>
      </c>
      <c r="G418" s="10">
        <v>1876</v>
      </c>
      <c r="H418" s="10">
        <v>5080</v>
      </c>
      <c r="U418" s="8" t="s">
        <v>32</v>
      </c>
    </row>
    <row r="419" spans="2:21" ht="12">
      <c r="B419" s="1" t="s">
        <v>425</v>
      </c>
      <c r="C419" s="9" t="s">
        <v>429</v>
      </c>
      <c r="D419" s="1" t="s">
        <v>40</v>
      </c>
      <c r="E419" s="10">
        <v>1350</v>
      </c>
      <c r="F419" s="10">
        <v>4554</v>
      </c>
      <c r="G419" s="10">
        <v>1764</v>
      </c>
      <c r="H419" s="10">
        <v>4968</v>
      </c>
      <c r="U419" s="8" t="s">
        <v>32</v>
      </c>
    </row>
    <row r="420" spans="2:21" ht="12">
      <c r="B420" s="1" t="s">
        <v>425</v>
      </c>
      <c r="C420" s="9" t="s">
        <v>45</v>
      </c>
      <c r="D420" s="1" t="s">
        <v>40</v>
      </c>
      <c r="E420" s="10">
        <v>1400</v>
      </c>
      <c r="F420" s="10">
        <v>4604</v>
      </c>
      <c r="G420" s="10">
        <v>1814</v>
      </c>
      <c r="H420" s="10">
        <v>5018</v>
      </c>
      <c r="U420" s="8" t="s">
        <v>32</v>
      </c>
    </row>
    <row r="421" spans="2:21" ht="12">
      <c r="B421" s="1" t="s">
        <v>425</v>
      </c>
      <c r="C421" s="9" t="s">
        <v>430</v>
      </c>
      <c r="D421" s="1" t="s">
        <v>46</v>
      </c>
      <c r="E421" s="10">
        <f>1498+6</f>
        <v>1504</v>
      </c>
      <c r="F421" s="10">
        <f>4702+6</f>
        <v>4708</v>
      </c>
      <c r="G421" s="10">
        <f>1912+6</f>
        <v>1918</v>
      </c>
      <c r="H421" s="10">
        <f>5116+6</f>
        <v>5122</v>
      </c>
      <c r="U421" s="8" t="s">
        <v>32</v>
      </c>
    </row>
    <row r="422" spans="2:21" ht="12">
      <c r="B422" s="1" t="s">
        <v>425</v>
      </c>
      <c r="C422" s="9" t="s">
        <v>431</v>
      </c>
      <c r="D422" s="1" t="s">
        <v>46</v>
      </c>
      <c r="E422" s="10">
        <v>1488</v>
      </c>
      <c r="F422" s="10">
        <v>4692</v>
      </c>
      <c r="G422" s="10">
        <v>1922</v>
      </c>
      <c r="H422" s="10">
        <v>5126</v>
      </c>
      <c r="U422" s="8" t="s">
        <v>32</v>
      </c>
    </row>
    <row r="423" spans="2:21" ht="12">
      <c r="B423" s="1" t="s">
        <v>425</v>
      </c>
      <c r="C423" s="9" t="s">
        <v>432</v>
      </c>
      <c r="D423" s="1" t="s">
        <v>46</v>
      </c>
      <c r="E423" s="10">
        <v>1546</v>
      </c>
      <c r="F423" s="10">
        <v>4750</v>
      </c>
      <c r="G423" s="10">
        <v>1938</v>
      </c>
      <c r="H423" s="10">
        <v>5142</v>
      </c>
      <c r="U423" s="8" t="s">
        <v>32</v>
      </c>
    </row>
    <row r="424" spans="2:21" ht="12">
      <c r="B424" s="1" t="s">
        <v>425</v>
      </c>
      <c r="C424" s="9" t="s">
        <v>433</v>
      </c>
      <c r="D424" s="1" t="s">
        <v>57</v>
      </c>
      <c r="E424" s="10">
        <v>844</v>
      </c>
      <c r="F424" s="10">
        <v>3274</v>
      </c>
      <c r="U424" s="8" t="s">
        <v>32</v>
      </c>
    </row>
    <row r="425" spans="2:21" ht="12">
      <c r="B425" s="1" t="s">
        <v>425</v>
      </c>
      <c r="C425" s="9" t="s">
        <v>434</v>
      </c>
      <c r="D425" s="1" t="s">
        <v>57</v>
      </c>
      <c r="E425" s="10">
        <v>846</v>
      </c>
      <c r="F425" s="10">
        <v>3276</v>
      </c>
      <c r="U425" s="8" t="s">
        <v>32</v>
      </c>
    </row>
    <row r="426" spans="2:21" ht="12">
      <c r="B426" s="1" t="s">
        <v>425</v>
      </c>
      <c r="C426" s="9" t="s">
        <v>435</v>
      </c>
      <c r="D426" s="1" t="s">
        <v>57</v>
      </c>
      <c r="E426" s="10">
        <v>876</v>
      </c>
      <c r="F426" s="10">
        <v>3306</v>
      </c>
      <c r="U426" s="8" t="s">
        <v>32</v>
      </c>
    </row>
    <row r="427" spans="2:21" ht="12">
      <c r="B427" s="1" t="s">
        <v>425</v>
      </c>
      <c r="C427" s="9" t="s">
        <v>436</v>
      </c>
      <c r="D427" s="1" t="s">
        <v>57</v>
      </c>
      <c r="E427" s="10">
        <v>850</v>
      </c>
      <c r="F427" s="10">
        <v>3280</v>
      </c>
      <c r="U427" s="8" t="s">
        <v>32</v>
      </c>
    </row>
    <row r="428" spans="2:21" ht="12">
      <c r="B428" s="1" t="s">
        <v>425</v>
      </c>
      <c r="C428" s="9" t="s">
        <v>437</v>
      </c>
      <c r="D428" s="1" t="s">
        <v>57</v>
      </c>
      <c r="E428" s="10">
        <v>840</v>
      </c>
      <c r="F428" s="10">
        <v>3270</v>
      </c>
      <c r="U428" s="8" t="s">
        <v>32</v>
      </c>
    </row>
    <row r="429" spans="2:21" ht="12">
      <c r="B429" s="1" t="s">
        <v>425</v>
      </c>
      <c r="C429" s="9" t="s">
        <v>438</v>
      </c>
      <c r="D429" s="1" t="s">
        <v>57</v>
      </c>
      <c r="E429" s="10">
        <v>840</v>
      </c>
      <c r="F429" s="10">
        <v>3270</v>
      </c>
      <c r="U429" s="8" t="s">
        <v>32</v>
      </c>
    </row>
    <row r="430" spans="2:21" ht="12">
      <c r="B430" s="1" t="s">
        <v>425</v>
      </c>
      <c r="C430" s="9" t="s">
        <v>439</v>
      </c>
      <c r="D430" s="1" t="s">
        <v>57</v>
      </c>
      <c r="E430" s="10">
        <v>846</v>
      </c>
      <c r="F430" s="10">
        <v>3276</v>
      </c>
      <c r="U430" s="8" t="s">
        <v>32</v>
      </c>
    </row>
    <row r="431" spans="2:21" ht="12">
      <c r="B431" s="1" t="s">
        <v>425</v>
      </c>
      <c r="C431" s="9" t="s">
        <v>440</v>
      </c>
      <c r="D431" s="1" t="s">
        <v>57</v>
      </c>
      <c r="E431" s="10">
        <v>846</v>
      </c>
      <c r="F431" s="10">
        <v>3276</v>
      </c>
      <c r="U431" s="8" t="s">
        <v>32</v>
      </c>
    </row>
    <row r="432" spans="2:21" ht="12">
      <c r="B432" s="1" t="s">
        <v>425</v>
      </c>
      <c r="C432" s="9" t="s">
        <v>441</v>
      </c>
      <c r="D432" s="1" t="s">
        <v>57</v>
      </c>
      <c r="E432" s="10">
        <v>846</v>
      </c>
      <c r="F432" s="10">
        <v>3276</v>
      </c>
      <c r="U432" s="8" t="s">
        <v>32</v>
      </c>
    </row>
    <row r="433" spans="2:21" ht="12">
      <c r="B433" s="1" t="s">
        <v>425</v>
      </c>
      <c r="C433" s="9" t="s">
        <v>442</v>
      </c>
      <c r="D433" s="1" t="s">
        <v>57</v>
      </c>
      <c r="E433" s="10">
        <v>846</v>
      </c>
      <c r="F433" s="10">
        <v>3276</v>
      </c>
      <c r="U433" s="8" t="s">
        <v>32</v>
      </c>
    </row>
    <row r="434" spans="2:21" ht="12">
      <c r="B434" s="1" t="s">
        <v>425</v>
      </c>
      <c r="C434" s="9" t="s">
        <v>443</v>
      </c>
      <c r="D434" s="1" t="s">
        <v>57</v>
      </c>
      <c r="E434" s="10">
        <v>848</v>
      </c>
      <c r="F434" s="10">
        <v>3278</v>
      </c>
      <c r="U434" s="8" t="s">
        <v>32</v>
      </c>
    </row>
    <row r="435" spans="2:21" ht="12">
      <c r="B435" s="1" t="s">
        <v>425</v>
      </c>
      <c r="C435" s="9" t="s">
        <v>444</v>
      </c>
      <c r="D435" s="1" t="s">
        <v>57</v>
      </c>
      <c r="E435" s="10">
        <v>844</v>
      </c>
      <c r="F435" s="10">
        <v>3274</v>
      </c>
      <c r="U435" s="8" t="s">
        <v>32</v>
      </c>
    </row>
    <row r="436" spans="2:21" ht="12">
      <c r="B436" s="1" t="s">
        <v>425</v>
      </c>
      <c r="C436" s="9" t="s">
        <v>445</v>
      </c>
      <c r="D436" s="1" t="s">
        <v>57</v>
      </c>
      <c r="E436" s="10">
        <v>840</v>
      </c>
      <c r="F436" s="10">
        <v>3270</v>
      </c>
      <c r="U436" s="8" t="s">
        <v>32</v>
      </c>
    </row>
    <row r="437" spans="2:21" ht="12">
      <c r="B437" s="1" t="s">
        <v>425</v>
      </c>
      <c r="C437" s="9" t="s">
        <v>446</v>
      </c>
      <c r="D437" s="1" t="s">
        <v>57</v>
      </c>
      <c r="E437" s="10">
        <v>846</v>
      </c>
      <c r="F437" s="10">
        <v>3276</v>
      </c>
      <c r="U437" s="8" t="s">
        <v>32</v>
      </c>
    </row>
    <row r="438" spans="2:21" ht="12">
      <c r="B438" s="1" t="s">
        <v>425</v>
      </c>
      <c r="C438" s="1" t="s">
        <v>447</v>
      </c>
      <c r="D438" s="1" t="s">
        <v>59</v>
      </c>
      <c r="E438" s="10">
        <v>204</v>
      </c>
      <c r="F438" s="15" t="s">
        <v>448</v>
      </c>
      <c r="U438" s="8" t="s">
        <v>32</v>
      </c>
    </row>
    <row r="439" spans="2:21" ht="12">
      <c r="B439" s="1" t="s">
        <v>425</v>
      </c>
      <c r="C439" s="1" t="s">
        <v>447</v>
      </c>
      <c r="D439" s="1" t="s">
        <v>59</v>
      </c>
      <c r="E439" s="10">
        <v>204</v>
      </c>
      <c r="F439" s="15" t="s">
        <v>448</v>
      </c>
      <c r="U439" s="8" t="s">
        <v>32</v>
      </c>
    </row>
    <row r="440" spans="2:21" ht="12">
      <c r="B440" s="1" t="s">
        <v>425</v>
      </c>
      <c r="C440" s="1" t="s">
        <v>447</v>
      </c>
      <c r="D440" s="1" t="s">
        <v>59</v>
      </c>
      <c r="E440" s="10">
        <v>204</v>
      </c>
      <c r="F440" s="15" t="s">
        <v>448</v>
      </c>
      <c r="U440" s="8" t="s">
        <v>32</v>
      </c>
    </row>
    <row r="441" spans="2:21" ht="12">
      <c r="B441" s="1" t="s">
        <v>425</v>
      </c>
      <c r="C441" s="1" t="s">
        <v>447</v>
      </c>
      <c r="D441" s="1" t="s">
        <v>59</v>
      </c>
      <c r="E441" s="10">
        <v>204</v>
      </c>
      <c r="F441" s="15" t="s">
        <v>448</v>
      </c>
      <c r="U441" s="8" t="s">
        <v>32</v>
      </c>
    </row>
    <row r="442" spans="2:21" ht="12">
      <c r="B442" s="1" t="s">
        <v>425</v>
      </c>
      <c r="C442" s="1" t="s">
        <v>447</v>
      </c>
      <c r="D442" s="1" t="s">
        <v>59</v>
      </c>
      <c r="E442" s="10">
        <v>204</v>
      </c>
      <c r="F442" s="15" t="s">
        <v>448</v>
      </c>
      <c r="U442" s="8" t="s">
        <v>32</v>
      </c>
    </row>
    <row r="443" spans="2:21" ht="12">
      <c r="B443" s="1" t="s">
        <v>425</v>
      </c>
      <c r="C443" s="1" t="s">
        <v>447</v>
      </c>
      <c r="D443" s="1" t="s">
        <v>59</v>
      </c>
      <c r="E443" s="10">
        <v>204</v>
      </c>
      <c r="F443" s="15" t="s">
        <v>448</v>
      </c>
      <c r="U443" s="8" t="s">
        <v>32</v>
      </c>
    </row>
    <row r="444" spans="2:21" ht="12">
      <c r="B444" s="1" t="s">
        <v>425</v>
      </c>
      <c r="C444" s="1" t="s">
        <v>447</v>
      </c>
      <c r="D444" s="1" t="s">
        <v>59</v>
      </c>
      <c r="E444" s="10">
        <v>204</v>
      </c>
      <c r="F444" s="15" t="s">
        <v>448</v>
      </c>
      <c r="U444" s="8" t="s">
        <v>32</v>
      </c>
    </row>
    <row r="445" spans="2:21" ht="12">
      <c r="B445" s="1" t="s">
        <v>425</v>
      </c>
      <c r="C445" s="1" t="s">
        <v>447</v>
      </c>
      <c r="D445" s="1" t="s">
        <v>59</v>
      </c>
      <c r="E445" s="10">
        <v>204</v>
      </c>
      <c r="F445" s="15" t="s">
        <v>448</v>
      </c>
      <c r="U445" s="8" t="s">
        <v>32</v>
      </c>
    </row>
    <row r="446" spans="2:21" ht="12">
      <c r="B446" s="1" t="s">
        <v>425</v>
      </c>
      <c r="C446" s="1" t="s">
        <v>447</v>
      </c>
      <c r="D446" s="1" t="s">
        <v>59</v>
      </c>
      <c r="E446" s="10">
        <v>204</v>
      </c>
      <c r="F446" s="15" t="s">
        <v>448</v>
      </c>
      <c r="U446" s="8" t="s">
        <v>32</v>
      </c>
    </row>
    <row r="447" spans="2:21" ht="12">
      <c r="B447" s="1" t="s">
        <v>425</v>
      </c>
      <c r="C447" s="1" t="s">
        <v>447</v>
      </c>
      <c r="D447" s="1" t="s">
        <v>59</v>
      </c>
      <c r="E447" s="10">
        <v>204</v>
      </c>
      <c r="F447" s="15" t="s">
        <v>448</v>
      </c>
      <c r="U447" s="8" t="s">
        <v>32</v>
      </c>
    </row>
    <row r="448" spans="2:21" ht="12">
      <c r="B448" s="1" t="s">
        <v>425</v>
      </c>
      <c r="C448" s="1" t="s">
        <v>447</v>
      </c>
      <c r="D448" s="1" t="s">
        <v>59</v>
      </c>
      <c r="E448" s="10">
        <v>204</v>
      </c>
      <c r="F448" s="15" t="s">
        <v>448</v>
      </c>
      <c r="U448" s="8" t="s">
        <v>32</v>
      </c>
    </row>
    <row r="449" spans="2:21" ht="12">
      <c r="B449" s="1" t="s">
        <v>425</v>
      </c>
      <c r="C449" s="1" t="s">
        <v>447</v>
      </c>
      <c r="D449" s="1" t="s">
        <v>59</v>
      </c>
      <c r="E449" s="10">
        <v>204</v>
      </c>
      <c r="F449" s="15" t="s">
        <v>448</v>
      </c>
      <c r="U449" s="8" t="s">
        <v>32</v>
      </c>
    </row>
    <row r="450" spans="2:21" ht="12">
      <c r="B450" s="1" t="s">
        <v>425</v>
      </c>
      <c r="C450" s="1" t="s">
        <v>447</v>
      </c>
      <c r="D450" s="1" t="s">
        <v>59</v>
      </c>
      <c r="E450" s="10">
        <v>204</v>
      </c>
      <c r="F450" s="15" t="s">
        <v>448</v>
      </c>
      <c r="U450" s="8" t="s">
        <v>32</v>
      </c>
    </row>
    <row r="451" spans="2:21" ht="12">
      <c r="B451" s="1" t="s">
        <v>425</v>
      </c>
      <c r="C451" s="1" t="s">
        <v>447</v>
      </c>
      <c r="D451" s="1" t="s">
        <v>59</v>
      </c>
      <c r="E451" s="10">
        <v>204</v>
      </c>
      <c r="F451" s="15" t="s">
        <v>448</v>
      </c>
      <c r="U451" s="8" t="s">
        <v>32</v>
      </c>
    </row>
    <row r="452" spans="2:21" ht="12">
      <c r="B452" s="1" t="s">
        <v>425</v>
      </c>
      <c r="C452" s="1" t="s">
        <v>447</v>
      </c>
      <c r="D452" s="1" t="s">
        <v>59</v>
      </c>
      <c r="E452" s="10">
        <v>204</v>
      </c>
      <c r="F452" s="15" t="s">
        <v>448</v>
      </c>
      <c r="U452" s="8" t="s">
        <v>32</v>
      </c>
    </row>
    <row r="453" spans="2:21" ht="12">
      <c r="B453" s="1" t="s">
        <v>425</v>
      </c>
      <c r="C453" s="1" t="s">
        <v>447</v>
      </c>
      <c r="D453" s="1" t="s">
        <v>59</v>
      </c>
      <c r="E453" s="10">
        <v>204</v>
      </c>
      <c r="F453" s="15" t="s">
        <v>448</v>
      </c>
      <c r="U453" s="8" t="s">
        <v>32</v>
      </c>
    </row>
    <row r="454" spans="2:21" ht="12">
      <c r="B454" s="1" t="s">
        <v>425</v>
      </c>
      <c r="C454" s="1" t="s">
        <v>447</v>
      </c>
      <c r="D454" s="1" t="s">
        <v>59</v>
      </c>
      <c r="E454" s="10">
        <v>204</v>
      </c>
      <c r="F454" s="15" t="s">
        <v>448</v>
      </c>
      <c r="U454" s="8" t="s">
        <v>32</v>
      </c>
    </row>
    <row r="455" spans="2:21" ht="12">
      <c r="B455" s="1" t="s">
        <v>425</v>
      </c>
      <c r="C455" s="1" t="s">
        <v>447</v>
      </c>
      <c r="D455" s="1" t="s">
        <v>59</v>
      </c>
      <c r="E455" s="10">
        <v>204</v>
      </c>
      <c r="F455" s="15" t="s">
        <v>448</v>
      </c>
      <c r="U455" s="8" t="s">
        <v>32</v>
      </c>
    </row>
    <row r="456" spans="2:21" ht="12">
      <c r="B456" s="1" t="s">
        <v>425</v>
      </c>
      <c r="C456" s="1" t="s">
        <v>447</v>
      </c>
      <c r="D456" s="1" t="s">
        <v>59</v>
      </c>
      <c r="E456" s="10">
        <v>204</v>
      </c>
      <c r="F456" s="15" t="s">
        <v>448</v>
      </c>
      <c r="U456" s="8" t="s">
        <v>32</v>
      </c>
    </row>
    <row r="457" spans="2:21" ht="12">
      <c r="B457" s="1" t="s">
        <v>425</v>
      </c>
      <c r="C457" s="1" t="s">
        <v>447</v>
      </c>
      <c r="D457" s="1" t="s">
        <v>59</v>
      </c>
      <c r="E457" s="10">
        <v>204</v>
      </c>
      <c r="F457" s="15" t="s">
        <v>448</v>
      </c>
      <c r="U457" s="8" t="s">
        <v>32</v>
      </c>
    </row>
    <row r="458" spans="2:21" ht="12">
      <c r="B458" s="1" t="s">
        <v>425</v>
      </c>
      <c r="C458" s="1" t="s">
        <v>447</v>
      </c>
      <c r="D458" s="1" t="s">
        <v>59</v>
      </c>
      <c r="E458" s="10">
        <v>204</v>
      </c>
      <c r="F458" s="15" t="s">
        <v>448</v>
      </c>
      <c r="U458" s="8" t="s">
        <v>32</v>
      </c>
    </row>
    <row r="459" spans="2:21" ht="12">
      <c r="B459" s="1" t="s">
        <v>425</v>
      </c>
      <c r="C459" s="1" t="s">
        <v>447</v>
      </c>
      <c r="D459" s="1" t="s">
        <v>59</v>
      </c>
      <c r="E459" s="10">
        <v>204</v>
      </c>
      <c r="F459" s="15" t="s">
        <v>448</v>
      </c>
      <c r="U459" s="8" t="s">
        <v>32</v>
      </c>
    </row>
    <row r="460" spans="2:21" ht="12">
      <c r="B460" s="1" t="s">
        <v>425</v>
      </c>
      <c r="C460" s="1" t="s">
        <v>447</v>
      </c>
      <c r="D460" s="1" t="s">
        <v>59</v>
      </c>
      <c r="E460" s="10">
        <v>204</v>
      </c>
      <c r="F460" s="15" t="s">
        <v>448</v>
      </c>
      <c r="U460" s="8" t="s">
        <v>32</v>
      </c>
    </row>
    <row r="461" spans="2:21" ht="12">
      <c r="B461" s="1" t="s">
        <v>425</v>
      </c>
      <c r="C461" s="1" t="s">
        <v>447</v>
      </c>
      <c r="D461" s="1" t="s">
        <v>59</v>
      </c>
      <c r="E461" s="10">
        <v>204</v>
      </c>
      <c r="F461" s="15" t="s">
        <v>448</v>
      </c>
      <c r="U461" s="8" t="s">
        <v>32</v>
      </c>
    </row>
    <row r="462" spans="2:21" ht="12">
      <c r="B462" s="1" t="s">
        <v>425</v>
      </c>
      <c r="C462" s="1" t="s">
        <v>447</v>
      </c>
      <c r="D462" s="1" t="s">
        <v>59</v>
      </c>
      <c r="E462" s="10">
        <v>204</v>
      </c>
      <c r="F462" s="15" t="s">
        <v>448</v>
      </c>
      <c r="U462" s="8" t="s">
        <v>32</v>
      </c>
    </row>
    <row r="463" spans="2:21" ht="12">
      <c r="B463" s="1" t="s">
        <v>425</v>
      </c>
      <c r="C463" s="1" t="s">
        <v>447</v>
      </c>
      <c r="D463" s="1" t="s">
        <v>59</v>
      </c>
      <c r="E463" s="10">
        <v>204</v>
      </c>
      <c r="F463" s="15" t="s">
        <v>448</v>
      </c>
      <c r="U463" s="8" t="s">
        <v>32</v>
      </c>
    </row>
    <row r="464" spans="2:21" ht="12">
      <c r="B464" s="1" t="s">
        <v>425</v>
      </c>
      <c r="C464" s="1" t="s">
        <v>447</v>
      </c>
      <c r="D464" s="1" t="s">
        <v>59</v>
      </c>
      <c r="E464" s="10">
        <v>204</v>
      </c>
      <c r="F464" s="15" t="s">
        <v>448</v>
      </c>
      <c r="U464" s="8" t="s">
        <v>32</v>
      </c>
    </row>
    <row r="465" spans="2:21" ht="12">
      <c r="B465" s="1" t="s">
        <v>425</v>
      </c>
      <c r="C465" s="1" t="s">
        <v>449</v>
      </c>
      <c r="D465" s="1" t="s">
        <v>82</v>
      </c>
      <c r="U465" s="8" t="s">
        <v>32</v>
      </c>
    </row>
    <row r="466" spans="2:21" ht="12">
      <c r="B466" s="1" t="s">
        <v>425</v>
      </c>
      <c r="C466" s="1" t="s">
        <v>450</v>
      </c>
      <c r="D466" s="1" t="s">
        <v>82</v>
      </c>
      <c r="S466" s="10">
        <v>1487</v>
      </c>
      <c r="T466" s="10">
        <v>4691</v>
      </c>
      <c r="U466" s="8" t="s">
        <v>32</v>
      </c>
    </row>
    <row r="467" spans="2:21" ht="12">
      <c r="B467" s="1" t="s">
        <v>425</v>
      </c>
      <c r="C467" s="1" t="s">
        <v>451</v>
      </c>
      <c r="D467" s="1" t="s">
        <v>82</v>
      </c>
      <c r="S467" s="10">
        <v>5150</v>
      </c>
      <c r="T467" s="10">
        <v>9650</v>
      </c>
      <c r="U467" s="8" t="s">
        <v>32</v>
      </c>
    </row>
    <row r="468" spans="2:21" ht="12">
      <c r="B468" s="1" t="s">
        <v>425</v>
      </c>
      <c r="C468" s="1" t="s">
        <v>452</v>
      </c>
      <c r="D468" s="1" t="s">
        <v>82</v>
      </c>
      <c r="S468" s="10">
        <v>1486</v>
      </c>
      <c r="T468" s="10">
        <v>4686</v>
      </c>
      <c r="U468" s="8" t="s">
        <v>32</v>
      </c>
    </row>
    <row r="469" spans="2:21" ht="12">
      <c r="B469" s="1" t="s">
        <v>425</v>
      </c>
      <c r="C469" s="1" t="s">
        <v>453</v>
      </c>
      <c r="D469" s="1" t="s">
        <v>82</v>
      </c>
      <c r="U469" s="8" t="s">
        <v>32</v>
      </c>
    </row>
    <row r="470" spans="2:21" ht="12">
      <c r="B470" s="1" t="s">
        <v>425</v>
      </c>
      <c r="C470" s="9" t="s">
        <v>454</v>
      </c>
      <c r="D470" s="1" t="s">
        <v>82</v>
      </c>
      <c r="U470" s="8" t="s">
        <v>32</v>
      </c>
    </row>
    <row r="471" spans="2:21" ht="12">
      <c r="B471" s="1" t="s">
        <v>425</v>
      </c>
      <c r="C471" s="9" t="s">
        <v>455</v>
      </c>
      <c r="D471" s="1" t="s">
        <v>82</v>
      </c>
      <c r="K471" s="10">
        <v>7204</v>
      </c>
      <c r="L471" s="10">
        <v>11424</v>
      </c>
      <c r="M471" s="10">
        <v>4838</v>
      </c>
      <c r="N471" s="10">
        <v>9058</v>
      </c>
      <c r="S471" s="10">
        <v>2912</v>
      </c>
      <c r="T471" s="6">
        <v>6112</v>
      </c>
      <c r="U471" s="8" t="s">
        <v>32</v>
      </c>
    </row>
    <row r="472" spans="2:21" ht="12">
      <c r="B472" s="1" t="s">
        <v>425</v>
      </c>
      <c r="C472" s="1" t="s">
        <v>456</v>
      </c>
      <c r="D472" s="1" t="s">
        <v>82</v>
      </c>
      <c r="S472" s="10">
        <v>2912</v>
      </c>
      <c r="T472" s="10">
        <v>6112</v>
      </c>
      <c r="U472" s="8" t="s">
        <v>32</v>
      </c>
    </row>
    <row r="473" spans="2:21" ht="12">
      <c r="B473" s="1" t="s">
        <v>425</v>
      </c>
      <c r="C473" s="1" t="s">
        <v>457</v>
      </c>
      <c r="D473" s="1" t="s">
        <v>82</v>
      </c>
      <c r="S473" s="10">
        <v>4838</v>
      </c>
      <c r="T473" s="10">
        <v>9058</v>
      </c>
      <c r="U473" s="8" t="s">
        <v>32</v>
      </c>
    </row>
    <row r="474" spans="2:21" ht="12">
      <c r="B474" s="1" t="s">
        <v>425</v>
      </c>
      <c r="C474" s="1" t="s">
        <v>458</v>
      </c>
      <c r="D474" s="1" t="s">
        <v>82</v>
      </c>
      <c r="S474" s="10">
        <v>3450</v>
      </c>
      <c r="T474" s="10">
        <v>6650</v>
      </c>
      <c r="U474" s="8" t="s">
        <v>32</v>
      </c>
    </row>
    <row r="475" spans="2:21" ht="12">
      <c r="B475" s="1" t="s">
        <v>425</v>
      </c>
      <c r="C475" s="9" t="s">
        <v>459</v>
      </c>
      <c r="D475" s="1" t="s">
        <v>82</v>
      </c>
      <c r="E475" s="10">
        <v>1610</v>
      </c>
      <c r="F475" s="10">
        <v>4814</v>
      </c>
      <c r="G475" s="10">
        <v>1976</v>
      </c>
      <c r="H475" s="10">
        <v>5180</v>
      </c>
      <c r="U475" s="8" t="s">
        <v>32</v>
      </c>
    </row>
    <row r="476" spans="2:21" ht="12">
      <c r="B476" s="1" t="s">
        <v>425</v>
      </c>
      <c r="C476" s="9" t="s">
        <v>460</v>
      </c>
      <c r="D476" s="1" t="s">
        <v>82</v>
      </c>
      <c r="S476" s="10">
        <v>1920</v>
      </c>
      <c r="T476" s="10">
        <v>5120</v>
      </c>
      <c r="U476" s="8" t="s">
        <v>32</v>
      </c>
    </row>
    <row r="477" spans="2:21" ht="12">
      <c r="B477" s="1" t="s">
        <v>425</v>
      </c>
      <c r="C477" s="9" t="s">
        <v>461</v>
      </c>
      <c r="D477" s="1" t="s">
        <v>82</v>
      </c>
      <c r="Q477" s="10">
        <v>3376</v>
      </c>
      <c r="R477" s="10">
        <v>6640</v>
      </c>
      <c r="U477" s="8" t="s">
        <v>32</v>
      </c>
    </row>
    <row r="478" spans="2:21" ht="12">
      <c r="B478" s="1" t="s">
        <v>462</v>
      </c>
      <c r="C478" s="9" t="s">
        <v>463</v>
      </c>
      <c r="D478" s="1" t="s">
        <v>35</v>
      </c>
      <c r="E478" s="10">
        <v>982</v>
      </c>
      <c r="F478" s="10">
        <f aca="true" t="shared" si="0" ref="F478:F512">SUM(E478-540+3660)</f>
        <v>4102</v>
      </c>
      <c r="G478" s="10">
        <f aca="true" t="shared" si="1" ref="G478:G512">SUM((E478-540)*24/30+24*18)</f>
        <v>785.6</v>
      </c>
      <c r="H478" s="10">
        <f aca="true" t="shared" si="2" ref="H478:H512">SUM(G478-432+24*122)</f>
        <v>3281.6</v>
      </c>
      <c r="U478" s="8" t="s">
        <v>32</v>
      </c>
    </row>
    <row r="479" spans="2:21" ht="12">
      <c r="B479" s="1" t="s">
        <v>462</v>
      </c>
      <c r="C479" s="9" t="s">
        <v>428</v>
      </c>
      <c r="D479" s="1" t="s">
        <v>35</v>
      </c>
      <c r="E479" s="10">
        <v>1120</v>
      </c>
      <c r="F479" s="10">
        <f t="shared" si="0"/>
        <v>4240</v>
      </c>
      <c r="G479" s="10">
        <f t="shared" si="1"/>
        <v>896</v>
      </c>
      <c r="H479" s="10">
        <f t="shared" si="2"/>
        <v>3392</v>
      </c>
      <c r="I479" s="10">
        <f>SUM(E479-540+2700)</f>
        <v>3280</v>
      </c>
      <c r="J479" s="10">
        <f>SUM(I479-2700+5400)</f>
        <v>5980</v>
      </c>
      <c r="U479" s="8" t="s">
        <v>32</v>
      </c>
    </row>
    <row r="480" spans="2:21" ht="12">
      <c r="B480" s="1" t="s">
        <v>462</v>
      </c>
      <c r="C480" s="9" t="s">
        <v>464</v>
      </c>
      <c r="D480" s="1" t="s">
        <v>35</v>
      </c>
      <c r="E480" s="10">
        <v>1008</v>
      </c>
      <c r="F480" s="10">
        <f t="shared" si="0"/>
        <v>4128</v>
      </c>
      <c r="G480" s="10">
        <f t="shared" si="1"/>
        <v>806.4</v>
      </c>
      <c r="H480" s="10">
        <f t="shared" si="2"/>
        <v>3302.4</v>
      </c>
      <c r="I480" s="10">
        <f>SUM(E480-540+2910)</f>
        <v>3378</v>
      </c>
      <c r="J480" s="10">
        <f>SUM(I480-2910+5610)</f>
        <v>6078</v>
      </c>
      <c r="U480" s="8" t="s">
        <v>32</v>
      </c>
    </row>
    <row r="481" spans="2:21" ht="12">
      <c r="B481" s="1" t="s">
        <v>462</v>
      </c>
      <c r="C481" s="9" t="s">
        <v>465</v>
      </c>
      <c r="D481" s="1" t="s">
        <v>35</v>
      </c>
      <c r="E481" s="10">
        <v>1020</v>
      </c>
      <c r="F481" s="10">
        <f t="shared" si="0"/>
        <v>4140</v>
      </c>
      <c r="G481" s="10">
        <f t="shared" si="1"/>
        <v>816</v>
      </c>
      <c r="H481" s="10">
        <f t="shared" si="2"/>
        <v>3312</v>
      </c>
      <c r="I481" s="10">
        <f>SUM(E481-540+2700)</f>
        <v>3180</v>
      </c>
      <c r="J481" s="10">
        <f>SUM(I481-2700+5400)</f>
        <v>5880</v>
      </c>
      <c r="O481" s="10">
        <f>SUM(E481-540+1050)</f>
        <v>1530</v>
      </c>
      <c r="P481" s="10">
        <f>SUM(O481-1050+6000)</f>
        <v>6480</v>
      </c>
      <c r="U481" s="8" t="s">
        <v>32</v>
      </c>
    </row>
    <row r="482" spans="2:21" ht="12">
      <c r="B482" s="1" t="s">
        <v>462</v>
      </c>
      <c r="C482" s="9" t="s">
        <v>466</v>
      </c>
      <c r="D482" s="1" t="s">
        <v>35</v>
      </c>
      <c r="E482" s="10">
        <v>1256</v>
      </c>
      <c r="F482" s="10">
        <f t="shared" si="0"/>
        <v>4376</v>
      </c>
      <c r="G482" s="10">
        <f t="shared" si="1"/>
        <v>1004.8</v>
      </c>
      <c r="H482" s="10">
        <f t="shared" si="2"/>
        <v>3500.8</v>
      </c>
      <c r="K482" s="10">
        <v>6413</v>
      </c>
      <c r="L482" s="10">
        <v>22802</v>
      </c>
      <c r="Q482" s="10">
        <v>5700</v>
      </c>
      <c r="R482" s="10">
        <v>20100</v>
      </c>
      <c r="U482" s="8" t="s">
        <v>32</v>
      </c>
    </row>
    <row r="483" spans="2:21" ht="12">
      <c r="B483" s="1" t="s">
        <v>462</v>
      </c>
      <c r="C483" s="9" t="s">
        <v>467</v>
      </c>
      <c r="D483" s="1" t="s">
        <v>38</v>
      </c>
      <c r="E483" s="10">
        <v>966</v>
      </c>
      <c r="F483" s="10">
        <f t="shared" si="0"/>
        <v>4086</v>
      </c>
      <c r="G483" s="10">
        <f t="shared" si="1"/>
        <v>772.8</v>
      </c>
      <c r="H483" s="10">
        <f t="shared" si="2"/>
        <v>3268.8</v>
      </c>
      <c r="U483" s="8" t="s">
        <v>32</v>
      </c>
    </row>
    <row r="484" spans="2:21" ht="12">
      <c r="B484" s="1" t="s">
        <v>462</v>
      </c>
      <c r="C484" s="9" t="s">
        <v>468</v>
      </c>
      <c r="D484" s="1" t="s">
        <v>38</v>
      </c>
      <c r="E484" s="10">
        <v>1041</v>
      </c>
      <c r="F484" s="10">
        <f t="shared" si="0"/>
        <v>4161</v>
      </c>
      <c r="G484" s="10">
        <f t="shared" si="1"/>
        <v>832.8</v>
      </c>
      <c r="H484" s="10">
        <f t="shared" si="2"/>
        <v>3328.8</v>
      </c>
      <c r="U484" s="8" t="s">
        <v>32</v>
      </c>
    </row>
    <row r="485" spans="2:21" ht="12">
      <c r="B485" s="1" t="s">
        <v>462</v>
      </c>
      <c r="C485" s="9" t="s">
        <v>469</v>
      </c>
      <c r="D485" s="1" t="s">
        <v>38</v>
      </c>
      <c r="E485" s="10">
        <v>964</v>
      </c>
      <c r="F485" s="10">
        <f t="shared" si="0"/>
        <v>4084</v>
      </c>
      <c r="G485" s="10">
        <f t="shared" si="1"/>
        <v>771.2</v>
      </c>
      <c r="H485" s="10">
        <f t="shared" si="2"/>
        <v>3267.2000000000003</v>
      </c>
      <c r="U485" s="8" t="s">
        <v>32</v>
      </c>
    </row>
    <row r="486" spans="2:21" ht="12">
      <c r="B486" s="1" t="s">
        <v>462</v>
      </c>
      <c r="C486" s="9" t="s">
        <v>470</v>
      </c>
      <c r="D486" s="1" t="s">
        <v>40</v>
      </c>
      <c r="E486" s="10">
        <v>910</v>
      </c>
      <c r="F486" s="10">
        <f t="shared" si="0"/>
        <v>4030</v>
      </c>
      <c r="G486" s="10">
        <f t="shared" si="1"/>
        <v>728</v>
      </c>
      <c r="H486" s="10">
        <f t="shared" si="2"/>
        <v>3224</v>
      </c>
      <c r="U486" s="8" t="s">
        <v>32</v>
      </c>
    </row>
    <row r="487" spans="2:21" ht="12">
      <c r="B487" s="1" t="s">
        <v>462</v>
      </c>
      <c r="C487" s="9" t="s">
        <v>427</v>
      </c>
      <c r="D487" s="9" t="s">
        <v>40</v>
      </c>
      <c r="E487" s="10">
        <v>950</v>
      </c>
      <c r="F487" s="10">
        <f t="shared" si="0"/>
        <v>4070</v>
      </c>
      <c r="G487" s="10">
        <f t="shared" si="1"/>
        <v>760</v>
      </c>
      <c r="H487" s="10">
        <f t="shared" si="2"/>
        <v>3256</v>
      </c>
      <c r="U487" s="8" t="s">
        <v>32</v>
      </c>
    </row>
    <row r="488" spans="2:21" ht="12">
      <c r="B488" s="1" t="s">
        <v>462</v>
      </c>
      <c r="C488" s="9" t="s">
        <v>45</v>
      </c>
      <c r="D488" s="1" t="s">
        <v>40</v>
      </c>
      <c r="E488" s="10">
        <v>1050</v>
      </c>
      <c r="F488" s="10">
        <f t="shared" si="0"/>
        <v>4170</v>
      </c>
      <c r="G488" s="10">
        <f t="shared" si="1"/>
        <v>840</v>
      </c>
      <c r="H488" s="10">
        <f t="shared" si="2"/>
        <v>3336</v>
      </c>
      <c r="I488" s="10">
        <f>SUM(E488-540+2700)</f>
        <v>3210</v>
      </c>
      <c r="J488" s="10">
        <f>SUM(I488-2700+5400)</f>
        <v>5910</v>
      </c>
      <c r="U488" s="8" t="s">
        <v>32</v>
      </c>
    </row>
    <row r="489" spans="2:21" ht="12">
      <c r="B489" s="1" t="s">
        <v>462</v>
      </c>
      <c r="C489" s="9" t="s">
        <v>471</v>
      </c>
      <c r="D489" s="1" t="s">
        <v>40</v>
      </c>
      <c r="E489" s="10">
        <v>1020</v>
      </c>
      <c r="F489" s="10">
        <f t="shared" si="0"/>
        <v>4140</v>
      </c>
      <c r="G489" s="10">
        <f t="shared" si="1"/>
        <v>816</v>
      </c>
      <c r="H489" s="10">
        <f t="shared" si="2"/>
        <v>3312</v>
      </c>
      <c r="U489" s="8" t="s">
        <v>32</v>
      </c>
    </row>
    <row r="490" spans="2:21" ht="12">
      <c r="B490" s="1" t="s">
        <v>462</v>
      </c>
      <c r="C490" s="9" t="s">
        <v>472</v>
      </c>
      <c r="D490" s="1" t="s">
        <v>40</v>
      </c>
      <c r="E490" s="10">
        <v>1060</v>
      </c>
      <c r="F490" s="10">
        <f t="shared" si="0"/>
        <v>4180</v>
      </c>
      <c r="G490" s="10">
        <f t="shared" si="1"/>
        <v>848</v>
      </c>
      <c r="H490" s="10">
        <f t="shared" si="2"/>
        <v>3344</v>
      </c>
      <c r="U490" s="8" t="s">
        <v>32</v>
      </c>
    </row>
    <row r="491" spans="2:21" ht="12">
      <c r="B491" s="1" t="s">
        <v>462</v>
      </c>
      <c r="C491" s="9" t="s">
        <v>473</v>
      </c>
      <c r="D491" s="1" t="s">
        <v>40</v>
      </c>
      <c r="E491" s="10">
        <v>1098</v>
      </c>
      <c r="F491" s="10">
        <f t="shared" si="0"/>
        <v>4218</v>
      </c>
      <c r="G491" s="10">
        <f t="shared" si="1"/>
        <v>878.4</v>
      </c>
      <c r="H491" s="10">
        <f t="shared" si="2"/>
        <v>3374.4</v>
      </c>
      <c r="K491" s="10"/>
      <c r="L491" s="10"/>
      <c r="U491" s="8" t="s">
        <v>32</v>
      </c>
    </row>
    <row r="492" spans="2:21" ht="12">
      <c r="B492" s="1" t="s">
        <v>462</v>
      </c>
      <c r="C492" s="9" t="s">
        <v>474</v>
      </c>
      <c r="D492" s="1" t="s">
        <v>40</v>
      </c>
      <c r="E492" s="10">
        <v>962</v>
      </c>
      <c r="F492" s="10">
        <f t="shared" si="0"/>
        <v>4082</v>
      </c>
      <c r="G492" s="10">
        <f t="shared" si="1"/>
        <v>769.6</v>
      </c>
      <c r="H492" s="10">
        <f t="shared" si="2"/>
        <v>3265.6</v>
      </c>
      <c r="U492" s="8" t="s">
        <v>32</v>
      </c>
    </row>
    <row r="493" spans="2:21" ht="12">
      <c r="B493" s="1" t="s">
        <v>462</v>
      </c>
      <c r="C493" s="9" t="s">
        <v>475</v>
      </c>
      <c r="D493" s="1" t="s">
        <v>43</v>
      </c>
      <c r="E493" s="10">
        <v>1117</v>
      </c>
      <c r="F493" s="10">
        <f t="shared" si="0"/>
        <v>4237</v>
      </c>
      <c r="G493" s="10">
        <f t="shared" si="1"/>
        <v>893.6</v>
      </c>
      <c r="H493" s="10">
        <f t="shared" si="2"/>
        <v>3389.6</v>
      </c>
      <c r="U493" s="8" t="s">
        <v>32</v>
      </c>
    </row>
    <row r="494" spans="2:21" ht="12">
      <c r="B494" s="1" t="s">
        <v>462</v>
      </c>
      <c r="C494" s="9" t="s">
        <v>476</v>
      </c>
      <c r="D494" s="1" t="s">
        <v>43</v>
      </c>
      <c r="E494" s="10">
        <v>985</v>
      </c>
      <c r="F494" s="10">
        <f t="shared" si="0"/>
        <v>4105</v>
      </c>
      <c r="G494" s="10">
        <f t="shared" si="1"/>
        <v>788</v>
      </c>
      <c r="H494" s="10">
        <f t="shared" si="2"/>
        <v>3284</v>
      </c>
      <c r="O494" s="10"/>
      <c r="P494" s="10"/>
      <c r="U494" s="8" t="s">
        <v>32</v>
      </c>
    </row>
    <row r="495" spans="2:21" ht="12">
      <c r="B495" s="1" t="s">
        <v>462</v>
      </c>
      <c r="C495" s="9" t="s">
        <v>477</v>
      </c>
      <c r="D495" s="1" t="s">
        <v>43</v>
      </c>
      <c r="E495" s="10">
        <v>962</v>
      </c>
      <c r="F495" s="10">
        <f t="shared" si="0"/>
        <v>4082</v>
      </c>
      <c r="G495" s="10">
        <f t="shared" si="1"/>
        <v>769.6</v>
      </c>
      <c r="H495" s="10">
        <f t="shared" si="2"/>
        <v>3265.6</v>
      </c>
      <c r="I495" s="10"/>
      <c r="J495" s="10"/>
      <c r="K495" s="10"/>
      <c r="L495" s="10"/>
      <c r="U495" s="8" t="s">
        <v>32</v>
      </c>
    </row>
    <row r="496" spans="2:21" ht="12">
      <c r="B496" s="1" t="s">
        <v>462</v>
      </c>
      <c r="C496" s="9" t="s">
        <v>478</v>
      </c>
      <c r="D496" s="1" t="s">
        <v>43</v>
      </c>
      <c r="E496" s="10">
        <v>902</v>
      </c>
      <c r="F496" s="10">
        <f t="shared" si="0"/>
        <v>4022</v>
      </c>
      <c r="G496" s="10">
        <f t="shared" si="1"/>
        <v>721.6</v>
      </c>
      <c r="H496" s="10">
        <f t="shared" si="2"/>
        <v>3217.6</v>
      </c>
      <c r="U496" s="8" t="s">
        <v>32</v>
      </c>
    </row>
    <row r="497" spans="2:21" ht="12">
      <c r="B497" s="1" t="s">
        <v>462</v>
      </c>
      <c r="C497" s="9" t="s">
        <v>479</v>
      </c>
      <c r="D497" s="1" t="s">
        <v>43</v>
      </c>
      <c r="E497" s="10">
        <v>1043</v>
      </c>
      <c r="F497" s="10">
        <f t="shared" si="0"/>
        <v>4163</v>
      </c>
      <c r="G497" s="10">
        <f t="shared" si="1"/>
        <v>834.4</v>
      </c>
      <c r="H497" s="10">
        <f t="shared" si="2"/>
        <v>3330.4</v>
      </c>
      <c r="U497" s="8" t="s">
        <v>32</v>
      </c>
    </row>
    <row r="498" spans="2:21" ht="12">
      <c r="B498" s="1" t="s">
        <v>462</v>
      </c>
      <c r="C498" s="9" t="s">
        <v>480</v>
      </c>
      <c r="D498" s="1" t="s">
        <v>43</v>
      </c>
      <c r="E498" s="10">
        <v>950</v>
      </c>
      <c r="F498" s="10">
        <f t="shared" si="0"/>
        <v>4070</v>
      </c>
      <c r="G498" s="10">
        <f t="shared" si="1"/>
        <v>760</v>
      </c>
      <c r="H498" s="10">
        <f t="shared" si="2"/>
        <v>3256</v>
      </c>
      <c r="U498" s="8" t="s">
        <v>32</v>
      </c>
    </row>
    <row r="499" spans="2:21" ht="12">
      <c r="B499" s="1" t="s">
        <v>462</v>
      </c>
      <c r="C499" s="9" t="s">
        <v>481</v>
      </c>
      <c r="D499" s="1" t="s">
        <v>43</v>
      </c>
      <c r="E499" s="10">
        <v>1090</v>
      </c>
      <c r="F499" s="10">
        <f t="shared" si="0"/>
        <v>4210</v>
      </c>
      <c r="G499" s="10">
        <f t="shared" si="1"/>
        <v>872</v>
      </c>
      <c r="H499" s="10">
        <f t="shared" si="2"/>
        <v>3368</v>
      </c>
      <c r="U499" s="8" t="s">
        <v>32</v>
      </c>
    </row>
    <row r="500" spans="2:21" ht="12">
      <c r="B500" s="1" t="s">
        <v>462</v>
      </c>
      <c r="C500" s="9" t="s">
        <v>482</v>
      </c>
      <c r="D500" s="1" t="s">
        <v>46</v>
      </c>
      <c r="E500" s="10">
        <v>915</v>
      </c>
      <c r="F500" s="10">
        <f t="shared" si="0"/>
        <v>4035</v>
      </c>
      <c r="G500" s="10">
        <f t="shared" si="1"/>
        <v>732</v>
      </c>
      <c r="H500" s="10">
        <f t="shared" si="2"/>
        <v>3228</v>
      </c>
      <c r="U500" s="8" t="s">
        <v>32</v>
      </c>
    </row>
    <row r="501" spans="2:21" ht="12">
      <c r="B501" s="1" t="s">
        <v>462</v>
      </c>
      <c r="C501" s="9" t="s">
        <v>48</v>
      </c>
      <c r="D501" s="1" t="s">
        <v>46</v>
      </c>
      <c r="E501" s="10">
        <v>1029</v>
      </c>
      <c r="F501" s="10">
        <f t="shared" si="0"/>
        <v>4149</v>
      </c>
      <c r="G501" s="10">
        <f t="shared" si="1"/>
        <v>823.2</v>
      </c>
      <c r="H501" s="10">
        <f t="shared" si="2"/>
        <v>3319.2000000000003</v>
      </c>
      <c r="U501" s="8" t="s">
        <v>32</v>
      </c>
    </row>
    <row r="502" spans="2:21" ht="12">
      <c r="B502" s="1" t="s">
        <v>462</v>
      </c>
      <c r="C502" s="9" t="s">
        <v>483</v>
      </c>
      <c r="D502" s="1" t="s">
        <v>46</v>
      </c>
      <c r="E502" s="10">
        <v>1020</v>
      </c>
      <c r="F502" s="10">
        <f t="shared" si="0"/>
        <v>4140</v>
      </c>
      <c r="G502" s="10">
        <f t="shared" si="1"/>
        <v>816</v>
      </c>
      <c r="H502" s="10">
        <f t="shared" si="2"/>
        <v>3312</v>
      </c>
      <c r="K502" s="10"/>
      <c r="L502" s="10"/>
      <c r="M502" s="10"/>
      <c r="N502" s="10"/>
      <c r="U502" s="8" t="s">
        <v>32</v>
      </c>
    </row>
    <row r="503" spans="2:21" ht="12">
      <c r="B503" s="1" t="s">
        <v>462</v>
      </c>
      <c r="C503" s="9" t="s">
        <v>484</v>
      </c>
      <c r="D503" s="1" t="s">
        <v>46</v>
      </c>
      <c r="E503" s="10">
        <v>870</v>
      </c>
      <c r="F503" s="10">
        <f t="shared" si="0"/>
        <v>3990</v>
      </c>
      <c r="G503" s="10">
        <f t="shared" si="1"/>
        <v>696</v>
      </c>
      <c r="H503" s="10">
        <f t="shared" si="2"/>
        <v>3192</v>
      </c>
      <c r="U503" s="8" t="s">
        <v>32</v>
      </c>
    </row>
    <row r="504" spans="2:21" ht="12">
      <c r="B504" s="1" t="s">
        <v>462</v>
      </c>
      <c r="C504" s="9" t="s">
        <v>485</v>
      </c>
      <c r="D504" s="1" t="s">
        <v>46</v>
      </c>
      <c r="E504" s="10">
        <v>932</v>
      </c>
      <c r="F504" s="10">
        <f t="shared" si="0"/>
        <v>4052</v>
      </c>
      <c r="G504" s="10">
        <f t="shared" si="1"/>
        <v>745.6</v>
      </c>
      <c r="H504" s="10">
        <f t="shared" si="2"/>
        <v>3241.6</v>
      </c>
      <c r="U504" s="8" t="s">
        <v>32</v>
      </c>
    </row>
    <row r="505" spans="2:21" ht="12">
      <c r="B505" s="1" t="s">
        <v>462</v>
      </c>
      <c r="C505" s="9" t="s">
        <v>486</v>
      </c>
      <c r="D505" s="1" t="s">
        <v>46</v>
      </c>
      <c r="E505" s="10">
        <v>1174</v>
      </c>
      <c r="F505" s="10">
        <f t="shared" si="0"/>
        <v>4294</v>
      </c>
      <c r="G505" s="10">
        <f t="shared" si="1"/>
        <v>939.2</v>
      </c>
      <c r="H505" s="10">
        <f t="shared" si="2"/>
        <v>3435.2000000000003</v>
      </c>
      <c r="U505" s="8" t="s">
        <v>32</v>
      </c>
    </row>
    <row r="506" spans="2:21" ht="12">
      <c r="B506" s="1" t="s">
        <v>462</v>
      </c>
      <c r="C506" s="9" t="s">
        <v>487</v>
      </c>
      <c r="D506" s="1" t="s">
        <v>46</v>
      </c>
      <c r="E506" s="10">
        <v>932</v>
      </c>
      <c r="F506" s="10">
        <f t="shared" si="0"/>
        <v>4052</v>
      </c>
      <c r="G506" s="10">
        <f t="shared" si="1"/>
        <v>745.6</v>
      </c>
      <c r="H506" s="10">
        <f t="shared" si="2"/>
        <v>3241.6</v>
      </c>
      <c r="U506" s="8" t="s">
        <v>32</v>
      </c>
    </row>
    <row r="507" spans="2:21" ht="12">
      <c r="B507" s="1" t="s">
        <v>462</v>
      </c>
      <c r="C507" s="9" t="s">
        <v>488</v>
      </c>
      <c r="D507" s="1" t="s">
        <v>46</v>
      </c>
      <c r="E507" s="10">
        <v>985</v>
      </c>
      <c r="F507" s="10">
        <f t="shared" si="0"/>
        <v>4105</v>
      </c>
      <c r="G507" s="10">
        <f t="shared" si="1"/>
        <v>788</v>
      </c>
      <c r="H507" s="10">
        <f t="shared" si="2"/>
        <v>3284</v>
      </c>
      <c r="U507" s="8" t="s">
        <v>32</v>
      </c>
    </row>
    <row r="508" spans="2:21" ht="12">
      <c r="B508" s="1" t="s">
        <v>462</v>
      </c>
      <c r="C508" s="9" t="s">
        <v>489</v>
      </c>
      <c r="D508" s="1" t="s">
        <v>46</v>
      </c>
      <c r="E508" s="10">
        <v>943</v>
      </c>
      <c r="F508" s="10">
        <f t="shared" si="0"/>
        <v>4063</v>
      </c>
      <c r="G508" s="10">
        <f t="shared" si="1"/>
        <v>754.4</v>
      </c>
      <c r="H508" s="10">
        <f t="shared" si="2"/>
        <v>3250.4</v>
      </c>
      <c r="U508" s="8" t="s">
        <v>32</v>
      </c>
    </row>
    <row r="509" spans="2:21" ht="12">
      <c r="B509" s="1" t="s">
        <v>462</v>
      </c>
      <c r="C509" s="9" t="s">
        <v>237</v>
      </c>
      <c r="D509" s="1" t="s">
        <v>46</v>
      </c>
      <c r="E509" s="10">
        <v>1110</v>
      </c>
      <c r="F509" s="10">
        <f t="shared" si="0"/>
        <v>4230</v>
      </c>
      <c r="G509" s="10">
        <f t="shared" si="1"/>
        <v>888</v>
      </c>
      <c r="H509" s="10">
        <f t="shared" si="2"/>
        <v>3384</v>
      </c>
      <c r="U509" s="8" t="s">
        <v>32</v>
      </c>
    </row>
    <row r="510" spans="2:21" ht="12">
      <c r="B510" s="1" t="s">
        <v>462</v>
      </c>
      <c r="C510" s="9" t="s">
        <v>490</v>
      </c>
      <c r="D510" s="1" t="s">
        <v>46</v>
      </c>
      <c r="E510" s="10">
        <v>950</v>
      </c>
      <c r="F510" s="10">
        <f t="shared" si="0"/>
        <v>4070</v>
      </c>
      <c r="G510" s="10">
        <f t="shared" si="1"/>
        <v>760</v>
      </c>
      <c r="H510" s="10">
        <f t="shared" si="2"/>
        <v>3256</v>
      </c>
      <c r="Q510" s="10"/>
      <c r="R510" s="10"/>
      <c r="U510" s="8" t="s">
        <v>32</v>
      </c>
    </row>
    <row r="511" spans="2:21" ht="12">
      <c r="B511" s="1" t="s">
        <v>462</v>
      </c>
      <c r="C511" s="9" t="s">
        <v>491</v>
      </c>
      <c r="D511" s="1" t="s">
        <v>55</v>
      </c>
      <c r="E511" s="10">
        <v>855</v>
      </c>
      <c r="F511" s="10">
        <f t="shared" si="0"/>
        <v>3975</v>
      </c>
      <c r="G511" s="10">
        <f t="shared" si="1"/>
        <v>684</v>
      </c>
      <c r="H511" s="10">
        <f t="shared" si="2"/>
        <v>3180</v>
      </c>
      <c r="U511" s="8" t="s">
        <v>32</v>
      </c>
    </row>
    <row r="512" spans="2:21" ht="12">
      <c r="B512" s="1" t="s">
        <v>462</v>
      </c>
      <c r="C512" s="9" t="s">
        <v>492</v>
      </c>
      <c r="D512" s="1" t="s">
        <v>55</v>
      </c>
      <c r="E512" s="10">
        <v>1128</v>
      </c>
      <c r="F512" s="10">
        <f t="shared" si="0"/>
        <v>4248</v>
      </c>
      <c r="G512" s="10">
        <f t="shared" si="1"/>
        <v>902.4</v>
      </c>
      <c r="H512" s="10">
        <f t="shared" si="2"/>
        <v>3398.4</v>
      </c>
      <c r="K512" s="10"/>
      <c r="L512" s="10"/>
      <c r="U512" s="8" t="s">
        <v>32</v>
      </c>
    </row>
    <row r="513" spans="2:21" ht="12">
      <c r="B513" s="1" t="s">
        <v>462</v>
      </c>
      <c r="C513" s="1" t="s">
        <v>493</v>
      </c>
      <c r="D513" s="1" t="s">
        <v>57</v>
      </c>
      <c r="E513" s="6">
        <v>344</v>
      </c>
      <c r="F513" s="6">
        <v>1732</v>
      </c>
      <c r="U513" s="8" t="s">
        <v>32</v>
      </c>
    </row>
    <row r="514" spans="2:21" ht="12">
      <c r="B514" s="1" t="s">
        <v>462</v>
      </c>
      <c r="C514" s="1" t="s">
        <v>494</v>
      </c>
      <c r="D514" s="1" t="s">
        <v>57</v>
      </c>
      <c r="E514" s="6">
        <v>336</v>
      </c>
      <c r="F514" s="6">
        <v>1896</v>
      </c>
      <c r="G514" s="10"/>
      <c r="H514" s="10"/>
      <c r="Q514" s="10"/>
      <c r="R514" s="10"/>
      <c r="U514" s="8" t="s">
        <v>32</v>
      </c>
    </row>
    <row r="515" spans="2:21" ht="12">
      <c r="B515" s="1" t="s">
        <v>462</v>
      </c>
      <c r="C515" s="1" t="s">
        <v>495</v>
      </c>
      <c r="D515" s="1" t="s">
        <v>57</v>
      </c>
      <c r="E515" s="6">
        <v>570</v>
      </c>
      <c r="F515" s="6">
        <v>1008</v>
      </c>
      <c r="G515" s="10"/>
      <c r="H515" s="10"/>
      <c r="U515" s="8" t="s">
        <v>32</v>
      </c>
    </row>
    <row r="516" spans="2:21" ht="12">
      <c r="B516" s="1" t="s">
        <v>462</v>
      </c>
      <c r="C516" s="1" t="s">
        <v>496</v>
      </c>
      <c r="D516" s="1" t="s">
        <v>57</v>
      </c>
      <c r="E516" s="6">
        <v>344</v>
      </c>
      <c r="F516" s="6">
        <v>1732</v>
      </c>
      <c r="G516" s="10"/>
      <c r="H516" s="10"/>
      <c r="U516" s="8" t="s">
        <v>32</v>
      </c>
    </row>
    <row r="517" spans="2:21" ht="12">
      <c r="B517" s="1" t="s">
        <v>462</v>
      </c>
      <c r="C517" s="1" t="s">
        <v>497</v>
      </c>
      <c r="D517" s="1" t="s">
        <v>57</v>
      </c>
      <c r="E517" s="6">
        <v>186</v>
      </c>
      <c r="F517" s="6">
        <v>1266</v>
      </c>
      <c r="U517" s="8" t="s">
        <v>32</v>
      </c>
    </row>
    <row r="518" spans="2:21" ht="12">
      <c r="B518" s="1" t="s">
        <v>462</v>
      </c>
      <c r="C518" s="1" t="s">
        <v>498</v>
      </c>
      <c r="D518" s="1" t="s">
        <v>57</v>
      </c>
      <c r="E518" s="6">
        <v>420</v>
      </c>
      <c r="F518" s="6">
        <v>1400</v>
      </c>
      <c r="U518" s="8" t="s">
        <v>32</v>
      </c>
    </row>
    <row r="519" spans="2:21" ht="12">
      <c r="B519" s="1" t="s">
        <v>462</v>
      </c>
      <c r="C519" s="1" t="s">
        <v>499</v>
      </c>
      <c r="D519" s="1" t="s">
        <v>57</v>
      </c>
      <c r="E519" s="6">
        <v>344</v>
      </c>
      <c r="F519" s="6">
        <v>1732</v>
      </c>
      <c r="G519" s="10"/>
      <c r="H519" s="10"/>
      <c r="U519" s="8" t="s">
        <v>32</v>
      </c>
    </row>
    <row r="520" spans="2:21" ht="12">
      <c r="B520" s="1" t="s">
        <v>462</v>
      </c>
      <c r="C520" s="9" t="s">
        <v>500</v>
      </c>
      <c r="D520" s="1" t="s">
        <v>57</v>
      </c>
      <c r="E520" s="10">
        <v>734</v>
      </c>
      <c r="F520" s="10">
        <v>764</v>
      </c>
      <c r="U520" s="8" t="s">
        <v>32</v>
      </c>
    </row>
    <row r="521" spans="2:21" ht="12">
      <c r="B521" s="1" t="s">
        <v>462</v>
      </c>
      <c r="C521" s="1" t="s">
        <v>501</v>
      </c>
      <c r="D521" s="1" t="s">
        <v>57</v>
      </c>
      <c r="E521" s="6">
        <v>435</v>
      </c>
      <c r="F521" s="6">
        <v>800</v>
      </c>
      <c r="U521" s="8" t="s">
        <v>32</v>
      </c>
    </row>
    <row r="522" spans="2:21" ht="12">
      <c r="B522" s="1" t="s">
        <v>462</v>
      </c>
      <c r="C522" s="9" t="s">
        <v>502</v>
      </c>
      <c r="D522" s="1" t="s">
        <v>57</v>
      </c>
      <c r="E522" s="10">
        <v>438</v>
      </c>
      <c r="F522" s="10">
        <v>900</v>
      </c>
      <c r="U522" s="8" t="s">
        <v>32</v>
      </c>
    </row>
    <row r="523" spans="2:21" ht="12">
      <c r="B523" s="1" t="s">
        <v>462</v>
      </c>
      <c r="C523" s="9" t="s">
        <v>503</v>
      </c>
      <c r="D523" s="1" t="s">
        <v>57</v>
      </c>
      <c r="E523" s="10">
        <v>375</v>
      </c>
      <c r="F523" s="10">
        <v>1468</v>
      </c>
      <c r="G523" s="10"/>
      <c r="H523" s="10"/>
      <c r="U523" s="8" t="s">
        <v>32</v>
      </c>
    </row>
    <row r="524" spans="2:21" ht="12">
      <c r="B524" s="1" t="s">
        <v>462</v>
      </c>
      <c r="C524" s="1" t="s">
        <v>504</v>
      </c>
      <c r="D524" s="1" t="s">
        <v>57</v>
      </c>
      <c r="E524" s="6">
        <v>406</v>
      </c>
      <c r="F524" s="6">
        <v>1546</v>
      </c>
      <c r="G524" s="10"/>
      <c r="H524" s="10"/>
      <c r="K524" s="10"/>
      <c r="L524" s="10"/>
      <c r="M524" s="10"/>
      <c r="N524" s="10"/>
      <c r="U524" s="8" t="s">
        <v>32</v>
      </c>
    </row>
    <row r="525" spans="2:21" ht="12">
      <c r="B525" s="1" t="s">
        <v>462</v>
      </c>
      <c r="C525" s="1" t="s">
        <v>505</v>
      </c>
      <c r="D525" s="1" t="s">
        <v>57</v>
      </c>
      <c r="E525" s="6">
        <v>500</v>
      </c>
      <c r="F525" s="6">
        <v>740</v>
      </c>
      <c r="G525" s="10"/>
      <c r="H525" s="10"/>
      <c r="U525" s="8" t="s">
        <v>32</v>
      </c>
    </row>
    <row r="526" spans="2:21" ht="12">
      <c r="B526" s="1" t="s">
        <v>462</v>
      </c>
      <c r="C526" s="1" t="s">
        <v>506</v>
      </c>
      <c r="D526" s="1" t="s">
        <v>57</v>
      </c>
      <c r="E526" s="6">
        <v>555</v>
      </c>
      <c r="F526" s="6">
        <v>705</v>
      </c>
      <c r="G526" s="10"/>
      <c r="H526" s="10"/>
      <c r="I526" s="10"/>
      <c r="U526" s="8" t="s">
        <v>32</v>
      </c>
    </row>
    <row r="527" spans="2:21" ht="12">
      <c r="B527" s="1" t="s">
        <v>462</v>
      </c>
      <c r="C527" s="1" t="s">
        <v>507</v>
      </c>
      <c r="D527" s="1" t="s">
        <v>57</v>
      </c>
      <c r="E527" s="6">
        <v>457</v>
      </c>
      <c r="F527" s="6">
        <v>912</v>
      </c>
      <c r="G527" s="10"/>
      <c r="H527" s="10"/>
      <c r="I527" s="10"/>
      <c r="U527" s="8" t="s">
        <v>32</v>
      </c>
    </row>
    <row r="528" spans="2:21" ht="12">
      <c r="B528" s="1" t="s">
        <v>462</v>
      </c>
      <c r="C528" s="9" t="s">
        <v>508</v>
      </c>
      <c r="D528" s="1" t="s">
        <v>57</v>
      </c>
      <c r="E528" s="10">
        <v>479</v>
      </c>
      <c r="F528" s="10">
        <v>1616</v>
      </c>
      <c r="U528" s="8" t="s">
        <v>32</v>
      </c>
    </row>
    <row r="529" spans="2:21" ht="12">
      <c r="B529" s="1" t="s">
        <v>462</v>
      </c>
      <c r="C529" s="1" t="s">
        <v>509</v>
      </c>
      <c r="D529" s="1" t="s">
        <v>57</v>
      </c>
      <c r="E529" s="6">
        <v>568</v>
      </c>
      <c r="F529" s="6">
        <v>1708</v>
      </c>
      <c r="G529" s="10"/>
      <c r="H529" s="10"/>
      <c r="K529" s="10"/>
      <c r="L529" s="10"/>
      <c r="M529" s="10"/>
      <c r="N529" s="10"/>
      <c r="S529" s="10"/>
      <c r="T529" s="10"/>
      <c r="U529" s="8" t="s">
        <v>32</v>
      </c>
    </row>
    <row r="530" spans="2:21" ht="12">
      <c r="B530" s="1" t="s">
        <v>462</v>
      </c>
      <c r="C530" s="1" t="s">
        <v>510</v>
      </c>
      <c r="D530" s="1" t="s">
        <v>57</v>
      </c>
      <c r="E530" s="6">
        <v>566</v>
      </c>
      <c r="F530" s="6">
        <v>1006</v>
      </c>
      <c r="G530" s="10"/>
      <c r="H530" s="10"/>
      <c r="I530" s="10"/>
      <c r="S530" s="10"/>
      <c r="T530" s="10"/>
      <c r="U530" s="8" t="s">
        <v>32</v>
      </c>
    </row>
    <row r="531" spans="2:21" ht="12">
      <c r="B531" s="1" t="s">
        <v>462</v>
      </c>
      <c r="C531" s="1" t="s">
        <v>511</v>
      </c>
      <c r="D531" s="1" t="s">
        <v>57</v>
      </c>
      <c r="E531" s="6">
        <v>656</v>
      </c>
      <c r="F531" s="6">
        <v>1184</v>
      </c>
      <c r="G531" s="10"/>
      <c r="H531" s="10"/>
      <c r="U531" s="8" t="s">
        <v>32</v>
      </c>
    </row>
    <row r="532" spans="2:21" ht="12">
      <c r="B532" s="1" t="s">
        <v>462</v>
      </c>
      <c r="C532" s="1" t="s">
        <v>512</v>
      </c>
      <c r="D532" s="1" t="s">
        <v>57</v>
      </c>
      <c r="E532" s="6">
        <v>450</v>
      </c>
      <c r="F532" s="6">
        <v>1650</v>
      </c>
      <c r="G532" s="10"/>
      <c r="H532" s="10"/>
      <c r="I532" s="10"/>
      <c r="J532" s="10"/>
      <c r="K532" s="10"/>
      <c r="L532" s="10"/>
      <c r="M532" s="10"/>
      <c r="N532" s="10"/>
      <c r="U532" s="8" t="s">
        <v>32</v>
      </c>
    </row>
    <row r="533" spans="2:21" ht="12">
      <c r="B533" s="1" t="s">
        <v>462</v>
      </c>
      <c r="C533" s="1" t="s">
        <v>513</v>
      </c>
      <c r="D533" s="1" t="s">
        <v>57</v>
      </c>
      <c r="E533" s="6">
        <v>482</v>
      </c>
      <c r="F533" s="6">
        <v>2582</v>
      </c>
      <c r="G533" s="10"/>
      <c r="H533" s="10"/>
      <c r="I533" s="10"/>
      <c r="J533" s="10"/>
      <c r="U533" s="8" t="s">
        <v>32</v>
      </c>
    </row>
    <row r="534" spans="2:21" ht="12">
      <c r="B534" s="1" t="s">
        <v>462</v>
      </c>
      <c r="C534" s="1" t="s">
        <v>514</v>
      </c>
      <c r="D534" s="1" t="s">
        <v>57</v>
      </c>
      <c r="E534" s="6">
        <v>560</v>
      </c>
      <c r="F534" s="6">
        <v>1100</v>
      </c>
      <c r="G534" s="10"/>
      <c r="I534" s="10"/>
      <c r="U534" s="8" t="s">
        <v>32</v>
      </c>
    </row>
    <row r="535" spans="2:21" ht="12">
      <c r="B535" s="1" t="s">
        <v>462</v>
      </c>
      <c r="C535" s="1" t="s">
        <v>515</v>
      </c>
      <c r="D535" s="1" t="s">
        <v>57</v>
      </c>
      <c r="E535" s="6">
        <v>692</v>
      </c>
      <c r="F535" s="6">
        <v>848</v>
      </c>
      <c r="G535" s="10"/>
      <c r="H535" s="10"/>
      <c r="I535" s="10"/>
      <c r="Q535" s="10"/>
      <c r="U535" s="8" t="s">
        <v>32</v>
      </c>
    </row>
    <row r="536" spans="2:21" ht="12">
      <c r="B536" s="1" t="s">
        <v>462</v>
      </c>
      <c r="C536" s="1" t="s">
        <v>516</v>
      </c>
      <c r="D536" s="1" t="s">
        <v>57</v>
      </c>
      <c r="E536" s="6">
        <v>448</v>
      </c>
      <c r="F536" s="6">
        <v>1428</v>
      </c>
      <c r="U536" s="8" t="s">
        <v>32</v>
      </c>
    </row>
    <row r="537" spans="2:21" ht="12">
      <c r="B537" s="1" t="s">
        <v>462</v>
      </c>
      <c r="C537" s="1" t="s">
        <v>517</v>
      </c>
      <c r="D537" s="1" t="s">
        <v>57</v>
      </c>
      <c r="E537" s="6">
        <v>540</v>
      </c>
      <c r="F537" s="6">
        <v>690</v>
      </c>
      <c r="G537" s="10"/>
      <c r="H537" s="10"/>
      <c r="U537" s="8" t="s">
        <v>32</v>
      </c>
    </row>
    <row r="538" spans="2:21" ht="12">
      <c r="B538" s="1" t="s">
        <v>462</v>
      </c>
      <c r="C538" s="1" t="s">
        <v>518</v>
      </c>
      <c r="D538" s="1" t="s">
        <v>57</v>
      </c>
      <c r="E538" s="6">
        <v>330</v>
      </c>
      <c r="F538" s="6">
        <v>1050</v>
      </c>
      <c r="G538" s="10"/>
      <c r="H538" s="10"/>
      <c r="U538" s="8" t="s">
        <v>32</v>
      </c>
    </row>
    <row r="539" spans="2:21" ht="12">
      <c r="B539" s="1" t="s">
        <v>462</v>
      </c>
      <c r="C539" s="1" t="s">
        <v>519</v>
      </c>
      <c r="D539" s="1" t="s">
        <v>57</v>
      </c>
      <c r="E539" s="6">
        <v>500</v>
      </c>
      <c r="F539" s="6">
        <v>1100</v>
      </c>
      <c r="G539" s="10"/>
      <c r="H539" s="10"/>
      <c r="U539" s="8" t="s">
        <v>32</v>
      </c>
    </row>
    <row r="540" spans="2:21" ht="12">
      <c r="B540" s="1" t="s">
        <v>462</v>
      </c>
      <c r="C540" s="9" t="s">
        <v>520</v>
      </c>
      <c r="D540" s="1" t="s">
        <v>57</v>
      </c>
      <c r="E540" s="10">
        <v>320</v>
      </c>
      <c r="F540" s="10">
        <v>620</v>
      </c>
      <c r="U540" s="8" t="s">
        <v>32</v>
      </c>
    </row>
    <row r="541" spans="2:21" ht="12">
      <c r="B541" s="1" t="s">
        <v>462</v>
      </c>
      <c r="C541" s="1" t="s">
        <v>521</v>
      </c>
      <c r="D541" s="1" t="s">
        <v>57</v>
      </c>
      <c r="E541" s="6">
        <v>530</v>
      </c>
      <c r="F541" s="6">
        <v>2090</v>
      </c>
      <c r="G541" s="10"/>
      <c r="H541" s="10"/>
      <c r="I541" s="10"/>
      <c r="U541" s="8" t="s">
        <v>32</v>
      </c>
    </row>
    <row r="542" spans="2:21" ht="12">
      <c r="B542" s="1" t="s">
        <v>462</v>
      </c>
      <c r="C542" s="1" t="s">
        <v>522</v>
      </c>
      <c r="D542" s="1" t="s">
        <v>57</v>
      </c>
      <c r="E542" s="6">
        <v>473</v>
      </c>
      <c r="F542" s="6">
        <v>1557</v>
      </c>
      <c r="G542" s="10"/>
      <c r="H542" s="10"/>
      <c r="Q542" s="10"/>
      <c r="R542" s="10"/>
      <c r="U542" s="8" t="s">
        <v>32</v>
      </c>
    </row>
    <row r="543" spans="2:21" ht="12">
      <c r="B543" s="1" t="s">
        <v>462</v>
      </c>
      <c r="C543" s="9" t="s">
        <v>523</v>
      </c>
      <c r="D543" s="1" t="s">
        <v>57</v>
      </c>
      <c r="E543" s="10">
        <v>332</v>
      </c>
      <c r="F543" s="10">
        <v>3906</v>
      </c>
      <c r="G543" s="10"/>
      <c r="H543" s="10"/>
      <c r="U543" s="8" t="s">
        <v>32</v>
      </c>
    </row>
    <row r="544" spans="2:21" ht="12">
      <c r="B544" s="1" t="s">
        <v>462</v>
      </c>
      <c r="C544" s="1" t="s">
        <v>524</v>
      </c>
      <c r="D544" s="1" t="s">
        <v>57</v>
      </c>
      <c r="E544" s="6">
        <v>750</v>
      </c>
      <c r="F544" s="6">
        <v>2160</v>
      </c>
      <c r="G544" s="10"/>
      <c r="H544" s="10"/>
      <c r="U544" s="8" t="s">
        <v>32</v>
      </c>
    </row>
    <row r="545" spans="2:21" ht="12">
      <c r="B545" s="1" t="s">
        <v>462</v>
      </c>
      <c r="C545" s="9" t="s">
        <v>525</v>
      </c>
      <c r="D545" s="1" t="s">
        <v>57</v>
      </c>
      <c r="E545" s="10">
        <v>674</v>
      </c>
      <c r="F545" s="10">
        <v>3006</v>
      </c>
      <c r="G545" s="10"/>
      <c r="H545" s="10"/>
      <c r="U545" s="8" t="s">
        <v>32</v>
      </c>
    </row>
    <row r="546" spans="2:21" ht="12">
      <c r="B546" s="1" t="s">
        <v>462</v>
      </c>
      <c r="C546" s="1" t="s">
        <v>526</v>
      </c>
      <c r="D546" s="1" t="s">
        <v>57</v>
      </c>
      <c r="E546" s="6">
        <v>558</v>
      </c>
      <c r="F546" s="6">
        <v>980</v>
      </c>
      <c r="U546" s="8" t="s">
        <v>32</v>
      </c>
    </row>
    <row r="547" spans="2:21" ht="12">
      <c r="B547" s="1" t="s">
        <v>462</v>
      </c>
      <c r="C547" s="1" t="s">
        <v>527</v>
      </c>
      <c r="D547" s="1" t="s">
        <v>57</v>
      </c>
      <c r="E547" s="6">
        <v>264</v>
      </c>
      <c r="F547" s="6">
        <v>936</v>
      </c>
      <c r="G547" s="10"/>
      <c r="H547" s="10"/>
      <c r="U547" s="8" t="s">
        <v>32</v>
      </c>
    </row>
    <row r="548" spans="2:21" ht="12">
      <c r="B548" s="1" t="s">
        <v>462</v>
      </c>
      <c r="C548" s="1" t="s">
        <v>528</v>
      </c>
      <c r="D548" s="1" t="s">
        <v>57</v>
      </c>
      <c r="E548" s="6">
        <v>570</v>
      </c>
      <c r="F548" s="6">
        <v>2130</v>
      </c>
      <c r="G548" s="10"/>
      <c r="H548" s="10"/>
      <c r="U548" s="8" t="s">
        <v>32</v>
      </c>
    </row>
    <row r="549" spans="2:21" ht="12">
      <c r="B549" s="1" t="s">
        <v>462</v>
      </c>
      <c r="C549" s="1" t="s">
        <v>529</v>
      </c>
      <c r="D549" s="1" t="s">
        <v>57</v>
      </c>
      <c r="E549" s="6">
        <v>435</v>
      </c>
      <c r="F549" s="6">
        <v>1250</v>
      </c>
      <c r="G549" s="10"/>
      <c r="H549" s="10"/>
      <c r="I549" s="10"/>
      <c r="U549" s="8" t="s">
        <v>32</v>
      </c>
    </row>
    <row r="550" spans="2:21" ht="12">
      <c r="B550" s="1" t="s">
        <v>462</v>
      </c>
      <c r="C550" s="1" t="s">
        <v>530</v>
      </c>
      <c r="D550" s="1" t="s">
        <v>57</v>
      </c>
      <c r="E550" s="6">
        <v>435</v>
      </c>
      <c r="F550" s="6">
        <v>1250</v>
      </c>
      <c r="G550" s="10"/>
      <c r="H550" s="10"/>
      <c r="I550" s="10"/>
      <c r="J550" s="10"/>
      <c r="K550" s="10"/>
      <c r="L550" s="10"/>
      <c r="M550" s="10"/>
      <c r="N550" s="10"/>
      <c r="Q550" s="10"/>
      <c r="R550" s="10"/>
      <c r="U550" s="8" t="s">
        <v>32</v>
      </c>
    </row>
    <row r="551" spans="2:21" ht="12">
      <c r="B551" s="1" t="s">
        <v>462</v>
      </c>
      <c r="C551" s="1" t="s">
        <v>531</v>
      </c>
      <c r="D551" s="1" t="s">
        <v>57</v>
      </c>
      <c r="E551" s="6">
        <v>344</v>
      </c>
      <c r="F551" s="6">
        <v>1732</v>
      </c>
      <c r="U551" s="8" t="s">
        <v>32</v>
      </c>
    </row>
    <row r="552" spans="2:21" ht="12">
      <c r="B552" s="1" t="s">
        <v>462</v>
      </c>
      <c r="C552" s="1" t="s">
        <v>532</v>
      </c>
      <c r="D552" s="1" t="s">
        <v>57</v>
      </c>
      <c r="E552" s="6">
        <v>490</v>
      </c>
      <c r="F552" s="6">
        <v>580</v>
      </c>
      <c r="U552" s="8" t="s">
        <v>32</v>
      </c>
    </row>
    <row r="553" spans="2:21" ht="12">
      <c r="B553" s="1" t="s">
        <v>462</v>
      </c>
      <c r="C553" s="1" t="s">
        <v>533</v>
      </c>
      <c r="D553" s="1" t="s">
        <v>57</v>
      </c>
      <c r="E553" s="6">
        <v>470</v>
      </c>
      <c r="F553" s="6">
        <v>1280</v>
      </c>
      <c r="G553" s="10"/>
      <c r="H553" s="10"/>
      <c r="I553" s="10"/>
      <c r="J553" s="10"/>
      <c r="K553" s="10"/>
      <c r="L553" s="10"/>
      <c r="M553" s="10"/>
      <c r="N553" s="10"/>
      <c r="U553" s="8" t="s">
        <v>32</v>
      </c>
    </row>
    <row r="554" spans="2:21" ht="12">
      <c r="B554" s="1" t="s">
        <v>462</v>
      </c>
      <c r="C554" s="1" t="s">
        <v>534</v>
      </c>
      <c r="D554" s="1" t="s">
        <v>57</v>
      </c>
      <c r="E554" s="6">
        <v>450</v>
      </c>
      <c r="F554" s="6">
        <v>570</v>
      </c>
      <c r="G554" s="10"/>
      <c r="H554" s="10"/>
      <c r="U554" s="8" t="s">
        <v>32</v>
      </c>
    </row>
    <row r="555" spans="2:21" ht="12">
      <c r="B555" s="1" t="s">
        <v>462</v>
      </c>
      <c r="C555" s="1" t="s">
        <v>535</v>
      </c>
      <c r="D555" s="1" t="s">
        <v>57</v>
      </c>
      <c r="E555" s="6">
        <v>344</v>
      </c>
      <c r="F555" s="6">
        <v>1732</v>
      </c>
      <c r="G555" s="10"/>
      <c r="H555" s="10"/>
      <c r="U555" s="8" t="s">
        <v>32</v>
      </c>
    </row>
    <row r="556" spans="2:21" ht="12">
      <c r="B556" s="1" t="s">
        <v>462</v>
      </c>
      <c r="C556" s="1" t="s">
        <v>536</v>
      </c>
      <c r="D556" s="1" t="s">
        <v>57</v>
      </c>
      <c r="E556" s="6">
        <v>580</v>
      </c>
      <c r="F556" s="6">
        <v>872</v>
      </c>
      <c r="U556" s="8" t="s">
        <v>32</v>
      </c>
    </row>
    <row r="557" spans="2:21" ht="12">
      <c r="B557" s="1" t="s">
        <v>462</v>
      </c>
      <c r="C557" s="1" t="s">
        <v>537</v>
      </c>
      <c r="D557" s="1" t="s">
        <v>57</v>
      </c>
      <c r="E557" s="6">
        <v>300</v>
      </c>
      <c r="F557" s="6">
        <v>330</v>
      </c>
      <c r="H557" s="10"/>
      <c r="U557" s="8" t="s">
        <v>32</v>
      </c>
    </row>
    <row r="558" spans="2:21" ht="12">
      <c r="B558" s="1" t="s">
        <v>462</v>
      </c>
      <c r="C558" s="1" t="s">
        <v>538</v>
      </c>
      <c r="D558" s="1" t="s">
        <v>57</v>
      </c>
      <c r="E558" s="6">
        <v>344</v>
      </c>
      <c r="F558" s="6">
        <v>1732</v>
      </c>
      <c r="U558" s="8" t="s">
        <v>32</v>
      </c>
    </row>
    <row r="559" spans="2:21" ht="12">
      <c r="B559" s="1" t="s">
        <v>462</v>
      </c>
      <c r="C559" s="1" t="s">
        <v>539</v>
      </c>
      <c r="D559" s="1" t="s">
        <v>57</v>
      </c>
      <c r="E559" s="6">
        <v>330</v>
      </c>
      <c r="F559" s="6">
        <v>1290</v>
      </c>
      <c r="G559" s="10"/>
      <c r="H559" s="10"/>
      <c r="I559" s="10"/>
      <c r="U559" s="8" t="s">
        <v>32</v>
      </c>
    </row>
    <row r="560" spans="2:21" ht="12">
      <c r="B560" s="1" t="s">
        <v>462</v>
      </c>
      <c r="C560" s="1" t="s">
        <v>540</v>
      </c>
      <c r="D560" s="1" t="s">
        <v>57</v>
      </c>
      <c r="E560" s="6">
        <v>656</v>
      </c>
      <c r="F560" s="6">
        <v>2308</v>
      </c>
      <c r="G560" s="10"/>
      <c r="H560" s="10"/>
      <c r="I560" s="10"/>
      <c r="J560" s="10"/>
      <c r="U560" s="8" t="s">
        <v>32</v>
      </c>
    </row>
    <row r="561" spans="2:21" ht="12">
      <c r="B561" s="1" t="s">
        <v>462</v>
      </c>
      <c r="C561" s="1" t="s">
        <v>541</v>
      </c>
      <c r="D561" s="1" t="s">
        <v>57</v>
      </c>
      <c r="E561" s="6">
        <v>344</v>
      </c>
      <c r="F561" s="6">
        <v>1732</v>
      </c>
      <c r="G561" s="10"/>
      <c r="H561" s="10"/>
      <c r="Q561" s="10"/>
      <c r="R561" s="10"/>
      <c r="U561" s="8" t="s">
        <v>32</v>
      </c>
    </row>
    <row r="562" spans="2:21" ht="12">
      <c r="B562" s="1" t="s">
        <v>462</v>
      </c>
      <c r="C562" s="1" t="s">
        <v>542</v>
      </c>
      <c r="D562" s="1" t="s">
        <v>57</v>
      </c>
      <c r="E562" s="6">
        <v>650</v>
      </c>
      <c r="F562" s="6">
        <v>1000</v>
      </c>
      <c r="G562" s="10"/>
      <c r="H562" s="10"/>
      <c r="O562" s="10"/>
      <c r="P562" s="10"/>
      <c r="U562" s="8" t="s">
        <v>32</v>
      </c>
    </row>
    <row r="563" spans="2:21" ht="12">
      <c r="B563" s="1" t="s">
        <v>462</v>
      </c>
      <c r="C563" s="1" t="s">
        <v>543</v>
      </c>
      <c r="D563" s="1" t="s">
        <v>57</v>
      </c>
      <c r="E563" s="6">
        <v>420</v>
      </c>
      <c r="F563" s="6">
        <v>900</v>
      </c>
      <c r="G563" s="10"/>
      <c r="H563" s="10"/>
      <c r="U563" s="8" t="s">
        <v>32</v>
      </c>
    </row>
    <row r="564" spans="2:21" ht="12">
      <c r="B564" s="1" t="s">
        <v>462</v>
      </c>
      <c r="C564" s="9" t="s">
        <v>544</v>
      </c>
      <c r="D564" s="1" t="s">
        <v>57</v>
      </c>
      <c r="E564" s="10">
        <v>686</v>
      </c>
      <c r="F564" s="10">
        <v>2426</v>
      </c>
      <c r="U564" s="8" t="s">
        <v>32</v>
      </c>
    </row>
    <row r="565" spans="2:21" ht="12">
      <c r="B565" s="1" t="s">
        <v>462</v>
      </c>
      <c r="C565" s="1" t="s">
        <v>545</v>
      </c>
      <c r="D565" s="1" t="s">
        <v>57</v>
      </c>
      <c r="E565" s="6">
        <v>435</v>
      </c>
      <c r="F565" s="6">
        <v>1250</v>
      </c>
      <c r="G565" s="10"/>
      <c r="H565" s="10"/>
      <c r="I565" s="10"/>
      <c r="U565" s="8" t="s">
        <v>32</v>
      </c>
    </row>
    <row r="566" spans="2:21" ht="12">
      <c r="B566" s="1" t="s">
        <v>462</v>
      </c>
      <c r="C566" s="1" t="s">
        <v>546</v>
      </c>
      <c r="D566" s="1" t="s">
        <v>57</v>
      </c>
      <c r="E566" s="6">
        <v>506</v>
      </c>
      <c r="F566" s="6">
        <v>2486</v>
      </c>
      <c r="G566" s="10"/>
      <c r="H566" s="10"/>
      <c r="I566" s="10"/>
      <c r="U566" s="8" t="s">
        <v>32</v>
      </c>
    </row>
    <row r="567" spans="2:21" ht="12">
      <c r="B567" s="1" t="s">
        <v>462</v>
      </c>
      <c r="C567" s="1" t="s">
        <v>547</v>
      </c>
      <c r="D567" s="1" t="s">
        <v>57</v>
      </c>
      <c r="E567" s="6">
        <v>280</v>
      </c>
      <c r="F567" s="6">
        <v>1048</v>
      </c>
      <c r="G567" s="10"/>
      <c r="H567" s="10"/>
      <c r="I567" s="10"/>
      <c r="J567" s="10"/>
      <c r="K567" s="10"/>
      <c r="L567" s="10"/>
      <c r="M567" s="10"/>
      <c r="N567" s="10"/>
      <c r="U567" s="8" t="s">
        <v>32</v>
      </c>
    </row>
    <row r="568" spans="2:21" ht="12">
      <c r="B568" s="1" t="s">
        <v>462</v>
      </c>
      <c r="C568" s="1" t="s">
        <v>548</v>
      </c>
      <c r="D568" s="1" t="s">
        <v>57</v>
      </c>
      <c r="E568" s="6">
        <v>434</v>
      </c>
      <c r="F568" s="6">
        <v>4394</v>
      </c>
      <c r="G568" s="10"/>
      <c r="H568" s="10"/>
      <c r="U568" s="8" t="s">
        <v>32</v>
      </c>
    </row>
    <row r="569" spans="2:21" ht="12">
      <c r="B569" s="1" t="s">
        <v>462</v>
      </c>
      <c r="C569" s="1" t="s">
        <v>549</v>
      </c>
      <c r="D569" s="1" t="s">
        <v>59</v>
      </c>
      <c r="E569" s="6">
        <v>960</v>
      </c>
      <c r="F569" s="6">
        <v>4530</v>
      </c>
      <c r="K569" s="10"/>
      <c r="L569" s="10"/>
      <c r="M569" s="10"/>
      <c r="N569" s="10"/>
      <c r="U569" s="8" t="s">
        <v>32</v>
      </c>
    </row>
    <row r="570" spans="2:21" ht="12">
      <c r="B570" s="1" t="s">
        <v>462</v>
      </c>
      <c r="C570" s="1" t="s">
        <v>550</v>
      </c>
      <c r="D570" s="1" t="s">
        <v>59</v>
      </c>
      <c r="E570" s="6">
        <v>756</v>
      </c>
      <c r="F570" s="6">
        <v>3700</v>
      </c>
      <c r="G570" s="10"/>
      <c r="H570" s="10"/>
      <c r="U570" s="8" t="s">
        <v>32</v>
      </c>
    </row>
    <row r="571" spans="2:21" ht="12">
      <c r="B571" s="1" t="s">
        <v>462</v>
      </c>
      <c r="C571" s="1" t="s">
        <v>551</v>
      </c>
      <c r="D571" s="1" t="s">
        <v>59</v>
      </c>
      <c r="E571" s="6">
        <v>872</v>
      </c>
      <c r="F571" s="6">
        <v>4442</v>
      </c>
      <c r="G571" s="10"/>
      <c r="H571" s="10"/>
      <c r="U571" s="8" t="s">
        <v>32</v>
      </c>
    </row>
    <row r="572" spans="2:21" ht="12">
      <c r="B572" s="1" t="s">
        <v>462</v>
      </c>
      <c r="C572" s="1" t="s">
        <v>552</v>
      </c>
      <c r="D572" s="1" t="s">
        <v>59</v>
      </c>
      <c r="E572" s="6">
        <v>821</v>
      </c>
      <c r="F572" s="6">
        <v>4181</v>
      </c>
      <c r="U572" s="8" t="s">
        <v>32</v>
      </c>
    </row>
    <row r="573" spans="2:21" ht="12">
      <c r="B573" s="1" t="s">
        <v>462</v>
      </c>
      <c r="C573" s="9" t="s">
        <v>553</v>
      </c>
      <c r="D573" s="1" t="s">
        <v>82</v>
      </c>
      <c r="E573" s="10"/>
      <c r="F573" s="10"/>
      <c r="K573" s="10">
        <v>5713</v>
      </c>
      <c r="L573" s="10">
        <v>22102</v>
      </c>
      <c r="M573" s="10">
        <v>4866</v>
      </c>
      <c r="N573" s="10">
        <v>18399</v>
      </c>
      <c r="U573" s="8" t="s">
        <v>32</v>
      </c>
    </row>
    <row r="574" spans="2:21" ht="12">
      <c r="B574" s="1" t="s">
        <v>462</v>
      </c>
      <c r="C574" s="9" t="s">
        <v>554</v>
      </c>
      <c r="D574" s="1" t="s">
        <v>82</v>
      </c>
      <c r="E574" s="10"/>
      <c r="F574" s="10"/>
      <c r="K574" s="10">
        <v>6108</v>
      </c>
      <c r="L574" s="10">
        <v>21997</v>
      </c>
      <c r="U574" s="8" t="s">
        <v>32</v>
      </c>
    </row>
    <row r="575" spans="2:21" ht="12">
      <c r="B575" s="1" t="s">
        <v>462</v>
      </c>
      <c r="C575" s="9" t="s">
        <v>555</v>
      </c>
      <c r="D575" s="1" t="s">
        <v>82</v>
      </c>
      <c r="E575" s="10"/>
      <c r="F575" s="10"/>
      <c r="G575" s="10"/>
      <c r="H575" s="10"/>
      <c r="K575" s="10">
        <v>5972</v>
      </c>
      <c r="L575" s="10">
        <v>22361</v>
      </c>
      <c r="U575" s="8" t="s">
        <v>32</v>
      </c>
    </row>
    <row r="576" spans="2:21" ht="12">
      <c r="B576" s="1" t="s">
        <v>462</v>
      </c>
      <c r="C576" s="9" t="s">
        <v>556</v>
      </c>
      <c r="D576" s="1" t="s">
        <v>82</v>
      </c>
      <c r="E576" s="10"/>
      <c r="F576" s="10"/>
      <c r="K576" s="10">
        <f>SUM(5463+259)</f>
        <v>5722</v>
      </c>
      <c r="L576" s="10">
        <f>SUM(4*5463+259)</f>
        <v>22111</v>
      </c>
      <c r="M576" s="10">
        <v>4778</v>
      </c>
      <c r="N576" s="10">
        <f>SUM(4*4511+267)</f>
        <v>18311</v>
      </c>
      <c r="U576" s="8" t="s">
        <v>32</v>
      </c>
    </row>
    <row r="577" spans="2:21" ht="12">
      <c r="B577" s="1" t="s">
        <v>462</v>
      </c>
      <c r="C577" s="9" t="s">
        <v>557</v>
      </c>
      <c r="D577" s="1" t="s">
        <v>82</v>
      </c>
      <c r="E577" s="10"/>
      <c r="F577" s="10"/>
      <c r="K577" s="10">
        <v>5713</v>
      </c>
      <c r="L577" s="10">
        <v>22102</v>
      </c>
      <c r="U577" s="8" t="s">
        <v>32</v>
      </c>
    </row>
    <row r="578" spans="2:21" ht="12">
      <c r="B578" s="1" t="s">
        <v>462</v>
      </c>
      <c r="C578" s="9" t="s">
        <v>558</v>
      </c>
      <c r="D578" s="1" t="s">
        <v>82</v>
      </c>
      <c r="E578" s="10"/>
      <c r="F578" s="10"/>
      <c r="G578" s="10"/>
      <c r="H578" s="10"/>
      <c r="I578" s="10"/>
      <c r="J578" s="10"/>
      <c r="K578" s="10">
        <v>5810</v>
      </c>
      <c r="L578" s="10">
        <v>22199</v>
      </c>
      <c r="M578" s="10"/>
      <c r="N578" s="10"/>
      <c r="S578" s="10"/>
      <c r="T578" s="10"/>
      <c r="U578" s="8" t="s">
        <v>32</v>
      </c>
    </row>
    <row r="579" spans="2:21" ht="12">
      <c r="B579" s="1" t="s">
        <v>559</v>
      </c>
      <c r="C579" s="9" t="s">
        <v>560</v>
      </c>
      <c r="D579" s="1" t="s">
        <v>35</v>
      </c>
      <c r="E579" s="10">
        <v>2966</v>
      </c>
      <c r="F579" s="10">
        <v>8136</v>
      </c>
      <c r="G579" s="10">
        <v>2966</v>
      </c>
      <c r="H579" s="10">
        <v>8136</v>
      </c>
      <c r="I579" s="10">
        <v>4444</v>
      </c>
      <c r="J579" s="10">
        <v>10084</v>
      </c>
      <c r="K579" s="10">
        <v>7026</v>
      </c>
      <c r="L579" s="10">
        <v>14826</v>
      </c>
      <c r="U579" s="8" t="s">
        <v>32</v>
      </c>
    </row>
    <row r="580" spans="2:21" ht="12">
      <c r="B580" s="1" t="s">
        <v>559</v>
      </c>
      <c r="C580" s="9" t="s">
        <v>561</v>
      </c>
      <c r="D580" s="1" t="s">
        <v>35</v>
      </c>
      <c r="E580" s="10">
        <v>2955</v>
      </c>
      <c r="F580" s="10">
        <v>6591</v>
      </c>
      <c r="G580" s="10">
        <v>3417</v>
      </c>
      <c r="H580" s="10">
        <v>4281</v>
      </c>
      <c r="Q580" s="10">
        <v>5809</v>
      </c>
      <c r="R580" s="10">
        <v>20809</v>
      </c>
      <c r="S580" s="10"/>
      <c r="U580" s="8" t="s">
        <v>32</v>
      </c>
    </row>
    <row r="581" spans="2:21" ht="12">
      <c r="B581" s="1" t="s">
        <v>559</v>
      </c>
      <c r="C581" s="9" t="s">
        <v>562</v>
      </c>
      <c r="D581" s="1" t="s">
        <v>38</v>
      </c>
      <c r="E581" s="10">
        <v>2534</v>
      </c>
      <c r="F581" s="10">
        <v>5834</v>
      </c>
      <c r="G581" s="10">
        <v>3146</v>
      </c>
      <c r="H581" s="10">
        <v>7670</v>
      </c>
      <c r="U581" s="8" t="s">
        <v>32</v>
      </c>
    </row>
    <row r="582" spans="2:21" ht="12">
      <c r="B582" s="1" t="s">
        <v>559</v>
      </c>
      <c r="C582" s="9" t="s">
        <v>563</v>
      </c>
      <c r="D582" s="1" t="s">
        <v>38</v>
      </c>
      <c r="E582" s="10">
        <v>2719</v>
      </c>
      <c r="F582" s="10">
        <v>6699</v>
      </c>
      <c r="G582" s="10">
        <v>3075</v>
      </c>
      <c r="H582" s="10">
        <v>6685</v>
      </c>
      <c r="K582" s="10">
        <v>7317</v>
      </c>
      <c r="L582" s="10">
        <v>15217</v>
      </c>
      <c r="M582" s="10">
        <v>6487</v>
      </c>
      <c r="N582" s="10">
        <v>12717</v>
      </c>
      <c r="U582" s="8" t="s">
        <v>32</v>
      </c>
    </row>
    <row r="583" spans="2:21" ht="12">
      <c r="B583" s="1" t="s">
        <v>559</v>
      </c>
      <c r="C583" s="9" t="s">
        <v>564</v>
      </c>
      <c r="D583" s="1" t="s">
        <v>38</v>
      </c>
      <c r="E583" s="10">
        <v>2558</v>
      </c>
      <c r="F583" s="10">
        <v>6138</v>
      </c>
      <c r="G583" s="10">
        <v>2558</v>
      </c>
      <c r="H583" s="10">
        <v>6138</v>
      </c>
      <c r="I583" s="10">
        <v>4146</v>
      </c>
      <c r="J583" s="10">
        <v>13174</v>
      </c>
      <c r="U583" s="8" t="s">
        <v>32</v>
      </c>
    </row>
    <row r="584" spans="2:21" ht="12">
      <c r="B584" s="1" t="s">
        <v>559</v>
      </c>
      <c r="C584" s="9" t="s">
        <v>565</v>
      </c>
      <c r="D584" s="1" t="s">
        <v>38</v>
      </c>
      <c r="E584" s="10">
        <v>3396</v>
      </c>
      <c r="F584" s="10">
        <v>9246</v>
      </c>
      <c r="G584" s="10">
        <v>3396</v>
      </c>
      <c r="H584" s="10">
        <v>9246</v>
      </c>
      <c r="I584" s="10">
        <v>3962</v>
      </c>
      <c r="J584" s="10">
        <v>9812</v>
      </c>
      <c r="U584" s="8" t="s">
        <v>32</v>
      </c>
    </row>
    <row r="585" spans="2:21" ht="12">
      <c r="B585" s="1" t="s">
        <v>559</v>
      </c>
      <c r="C585" s="9" t="s">
        <v>566</v>
      </c>
      <c r="D585" s="1" t="s">
        <v>43</v>
      </c>
      <c r="E585" s="10">
        <v>3062</v>
      </c>
      <c r="F585" s="10">
        <v>6145</v>
      </c>
      <c r="G585" s="10">
        <v>2316</v>
      </c>
      <c r="H585" s="10">
        <v>6300</v>
      </c>
      <c r="U585" s="8" t="s">
        <v>32</v>
      </c>
    </row>
    <row r="586" spans="2:21" ht="12">
      <c r="B586" s="1" t="s">
        <v>559</v>
      </c>
      <c r="C586" s="9" t="s">
        <v>567</v>
      </c>
      <c r="D586" s="1" t="s">
        <v>46</v>
      </c>
      <c r="E586" s="10">
        <v>2880</v>
      </c>
      <c r="F586" s="10">
        <v>5616</v>
      </c>
      <c r="G586" s="10">
        <v>2880</v>
      </c>
      <c r="H586" s="10">
        <v>5616</v>
      </c>
      <c r="U586" s="8" t="s">
        <v>32</v>
      </c>
    </row>
    <row r="587" spans="2:21" ht="12">
      <c r="B587" s="1" t="s">
        <v>559</v>
      </c>
      <c r="C587" s="9" t="s">
        <v>568</v>
      </c>
      <c r="D587" s="1" t="s">
        <v>46</v>
      </c>
      <c r="E587" s="10">
        <v>2178</v>
      </c>
      <c r="F587" s="10">
        <v>4706</v>
      </c>
      <c r="G587" s="10">
        <v>2276</v>
      </c>
      <c r="H587" s="10">
        <v>3638</v>
      </c>
      <c r="U587" s="8" t="s">
        <v>32</v>
      </c>
    </row>
    <row r="588" spans="2:21" ht="12">
      <c r="B588" s="1" t="s">
        <v>559</v>
      </c>
      <c r="C588" s="9" t="s">
        <v>569</v>
      </c>
      <c r="D588" s="1" t="s">
        <v>46</v>
      </c>
      <c r="E588" s="10">
        <v>2180</v>
      </c>
      <c r="F588" s="10">
        <v>4610</v>
      </c>
      <c r="G588" s="10">
        <v>2630</v>
      </c>
      <c r="H588" s="10">
        <v>5590</v>
      </c>
      <c r="U588" s="8" t="s">
        <v>32</v>
      </c>
    </row>
    <row r="589" spans="2:21" ht="12">
      <c r="B589" s="1" t="s">
        <v>559</v>
      </c>
      <c r="C589" s="9" t="s">
        <v>570</v>
      </c>
      <c r="D589" s="1" t="s">
        <v>46</v>
      </c>
      <c r="E589" s="10">
        <v>2768</v>
      </c>
      <c r="F589" s="10">
        <v>5508</v>
      </c>
      <c r="G589" s="10">
        <v>2958</v>
      </c>
      <c r="H589" s="10">
        <v>5758</v>
      </c>
      <c r="U589" s="8" t="s">
        <v>32</v>
      </c>
    </row>
    <row r="590" spans="2:37" ht="12">
      <c r="B590" s="1" t="s">
        <v>559</v>
      </c>
      <c r="C590" s="9" t="s">
        <v>571</v>
      </c>
      <c r="D590" s="1" t="s">
        <v>46</v>
      </c>
      <c r="E590" s="10">
        <v>2362</v>
      </c>
      <c r="F590" s="10">
        <v>5318</v>
      </c>
      <c r="G590" s="10">
        <v>1824</v>
      </c>
      <c r="H590" s="10">
        <v>4224</v>
      </c>
      <c r="U590" s="8" t="s">
        <v>32</v>
      </c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</row>
    <row r="591" spans="2:37" ht="12">
      <c r="B591" s="1" t="s">
        <v>559</v>
      </c>
      <c r="C591" s="9" t="s">
        <v>572</v>
      </c>
      <c r="D591" s="1" t="s">
        <v>55</v>
      </c>
      <c r="E591" s="10">
        <v>2056</v>
      </c>
      <c r="F591" s="10">
        <v>3716</v>
      </c>
      <c r="U591" s="8" t="s">
        <v>32</v>
      </c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</row>
    <row r="592" spans="2:37" ht="12">
      <c r="B592" s="1" t="s">
        <v>559</v>
      </c>
      <c r="C592" s="9" t="s">
        <v>573</v>
      </c>
      <c r="D592" s="1" t="s">
        <v>55</v>
      </c>
      <c r="E592" s="10">
        <v>2010</v>
      </c>
      <c r="F592" s="10">
        <v>4460</v>
      </c>
      <c r="U592" s="8" t="s">
        <v>32</v>
      </c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</row>
    <row r="593" spans="2:37" ht="12">
      <c r="B593" s="1" t="s">
        <v>559</v>
      </c>
      <c r="C593" s="9" t="s">
        <v>574</v>
      </c>
      <c r="D593" s="1" t="s">
        <v>57</v>
      </c>
      <c r="E593" s="10">
        <v>1260</v>
      </c>
      <c r="F593" s="10">
        <v>3560</v>
      </c>
      <c r="U593" s="8" t="s">
        <v>32</v>
      </c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</row>
    <row r="594" spans="2:21" ht="12">
      <c r="B594" s="1" t="s">
        <v>559</v>
      </c>
      <c r="C594" s="9" t="s">
        <v>575</v>
      </c>
      <c r="D594" s="1" t="s">
        <v>57</v>
      </c>
      <c r="E594" s="10">
        <v>876</v>
      </c>
      <c r="F594" s="10">
        <v>4360</v>
      </c>
      <c r="U594" s="8" t="s">
        <v>32</v>
      </c>
    </row>
    <row r="595" spans="2:21" ht="12">
      <c r="B595" s="1" t="s">
        <v>559</v>
      </c>
      <c r="C595" s="9" t="s">
        <v>576</v>
      </c>
      <c r="D595" s="1" t="s">
        <v>82</v>
      </c>
      <c r="E595" s="10">
        <v>7070</v>
      </c>
      <c r="F595" s="10">
        <v>11990</v>
      </c>
      <c r="U595" s="8" t="s">
        <v>32</v>
      </c>
    </row>
    <row r="596" spans="2:21" ht="12">
      <c r="B596" s="1" t="s">
        <v>577</v>
      </c>
      <c r="C596" s="9" t="s">
        <v>578</v>
      </c>
      <c r="D596" s="1" t="s">
        <v>35</v>
      </c>
      <c r="E596" s="10">
        <v>1778</v>
      </c>
      <c r="F596" s="10">
        <v>4646</v>
      </c>
      <c r="G596" s="10">
        <v>1872</v>
      </c>
      <c r="H596" s="10">
        <v>4866</v>
      </c>
      <c r="I596" s="10">
        <v>2772</v>
      </c>
      <c r="J596" s="10">
        <v>6366</v>
      </c>
      <c r="K596" s="10">
        <v>5456</v>
      </c>
      <c r="L596" s="10">
        <v>9866</v>
      </c>
      <c r="M596" s="10">
        <v>3312</v>
      </c>
      <c r="N596" s="10">
        <v>7560</v>
      </c>
      <c r="S596" s="10">
        <v>2450</v>
      </c>
      <c r="T596" s="10">
        <v>6076</v>
      </c>
      <c r="U596" s="8" t="s">
        <v>32</v>
      </c>
    </row>
    <row r="597" spans="2:21" ht="12">
      <c r="B597" s="1" t="s">
        <v>577</v>
      </c>
      <c r="C597" s="9" t="s">
        <v>579</v>
      </c>
      <c r="D597" s="1" t="s">
        <v>43</v>
      </c>
      <c r="E597" s="10">
        <v>1538</v>
      </c>
      <c r="F597" s="10">
        <v>3776</v>
      </c>
      <c r="G597" s="10">
        <v>1652</v>
      </c>
      <c r="H597" s="10">
        <v>4126</v>
      </c>
      <c r="K597" s="10">
        <v>5454</v>
      </c>
      <c r="L597" s="10">
        <v>9864</v>
      </c>
      <c r="U597" s="8" t="s">
        <v>32</v>
      </c>
    </row>
    <row r="598" spans="2:21" ht="12">
      <c r="B598" s="1" t="s">
        <v>577</v>
      </c>
      <c r="C598" s="9" t="s">
        <v>580</v>
      </c>
      <c r="D598" s="1" t="s">
        <v>46</v>
      </c>
      <c r="E598" s="10">
        <v>1422</v>
      </c>
      <c r="F598" s="10">
        <v>3492</v>
      </c>
      <c r="G598" s="10">
        <v>1642</v>
      </c>
      <c r="H598" s="10">
        <v>4022</v>
      </c>
      <c r="U598" s="8" t="s">
        <v>32</v>
      </c>
    </row>
    <row r="599" spans="2:21" ht="12">
      <c r="B599" s="1" t="s">
        <v>577</v>
      </c>
      <c r="C599" s="9" t="s">
        <v>581</v>
      </c>
      <c r="D599" s="1" t="s">
        <v>55</v>
      </c>
      <c r="E599" s="10">
        <v>1494</v>
      </c>
      <c r="F599" s="10">
        <v>3544</v>
      </c>
      <c r="U599" s="8" t="s">
        <v>32</v>
      </c>
    </row>
    <row r="600" spans="2:21" ht="12">
      <c r="B600" s="1" t="s">
        <v>577</v>
      </c>
      <c r="C600" s="9" t="s">
        <v>582</v>
      </c>
      <c r="D600" s="1" t="s">
        <v>55</v>
      </c>
      <c r="E600" s="10">
        <v>1360</v>
      </c>
      <c r="F600" s="10">
        <v>3330</v>
      </c>
      <c r="U600" s="8" t="s">
        <v>32</v>
      </c>
    </row>
    <row r="601" spans="2:21" ht="12">
      <c r="B601" s="1" t="s">
        <v>577</v>
      </c>
      <c r="C601" s="9" t="s">
        <v>583</v>
      </c>
      <c r="D601" s="1" t="s">
        <v>55</v>
      </c>
      <c r="E601" s="10">
        <v>1280</v>
      </c>
      <c r="F601" s="10">
        <v>3150</v>
      </c>
      <c r="U601" s="8" t="s">
        <v>32</v>
      </c>
    </row>
    <row r="602" spans="2:21" ht="12">
      <c r="B602" s="1" t="s">
        <v>577</v>
      </c>
      <c r="C602" s="9" t="s">
        <v>584</v>
      </c>
      <c r="D602" s="1" t="s">
        <v>55</v>
      </c>
      <c r="E602" s="10">
        <v>1316</v>
      </c>
      <c r="F602" s="10">
        <v>3186</v>
      </c>
      <c r="U602" s="8" t="s">
        <v>32</v>
      </c>
    </row>
    <row r="603" spans="2:21" ht="12">
      <c r="B603" s="1" t="s">
        <v>577</v>
      </c>
      <c r="C603" s="9" t="s">
        <v>585</v>
      </c>
      <c r="D603" s="1" t="s">
        <v>55</v>
      </c>
      <c r="E603" s="10">
        <v>1432</v>
      </c>
      <c r="F603" s="10">
        <v>3542</v>
      </c>
      <c r="U603" s="8" t="s">
        <v>32</v>
      </c>
    </row>
    <row r="604" spans="2:21" ht="12">
      <c r="B604" s="1" t="s">
        <v>577</v>
      </c>
      <c r="C604" s="9" t="s">
        <v>586</v>
      </c>
      <c r="D604" s="1" t="s">
        <v>55</v>
      </c>
      <c r="E604" s="10">
        <v>1320</v>
      </c>
      <c r="F604" s="10">
        <v>3170</v>
      </c>
      <c r="U604" s="8" t="s">
        <v>32</v>
      </c>
    </row>
    <row r="605" spans="2:21" ht="12">
      <c r="B605" s="1" t="s">
        <v>577</v>
      </c>
      <c r="C605" s="9" t="s">
        <v>587</v>
      </c>
      <c r="D605" s="1" t="s">
        <v>55</v>
      </c>
      <c r="E605" s="10">
        <v>1416</v>
      </c>
      <c r="F605" s="10">
        <v>3376</v>
      </c>
      <c r="U605" s="8" t="s">
        <v>32</v>
      </c>
    </row>
    <row r="606" spans="2:21" ht="12">
      <c r="B606" s="1" t="s">
        <v>577</v>
      </c>
      <c r="C606" s="9" t="s">
        <v>588</v>
      </c>
      <c r="D606" s="1" t="s">
        <v>57</v>
      </c>
      <c r="E606" s="10">
        <v>942</v>
      </c>
      <c r="F606" s="10">
        <v>2718</v>
      </c>
      <c r="U606" s="8" t="s">
        <v>32</v>
      </c>
    </row>
    <row r="607" spans="2:21" ht="12">
      <c r="B607" s="1" t="s">
        <v>577</v>
      </c>
      <c r="C607" s="9" t="s">
        <v>589</v>
      </c>
      <c r="D607" s="1" t="s">
        <v>57</v>
      </c>
      <c r="E607" s="10">
        <v>760</v>
      </c>
      <c r="F607" s="10">
        <v>2520</v>
      </c>
      <c r="U607" s="8" t="s">
        <v>32</v>
      </c>
    </row>
    <row r="608" spans="2:21" ht="12">
      <c r="B608" s="1" t="s">
        <v>577</v>
      </c>
      <c r="C608" s="9" t="s">
        <v>590</v>
      </c>
      <c r="D608" s="1" t="s">
        <v>57</v>
      </c>
      <c r="E608" s="10">
        <v>844</v>
      </c>
      <c r="F608" s="10">
        <v>2528</v>
      </c>
      <c r="U608" s="8" t="s">
        <v>32</v>
      </c>
    </row>
    <row r="609" spans="2:21" ht="12">
      <c r="B609" s="1" t="s">
        <v>577</v>
      </c>
      <c r="C609" s="9" t="s">
        <v>591</v>
      </c>
      <c r="D609" s="1" t="s">
        <v>57</v>
      </c>
      <c r="E609" s="10">
        <v>1256</v>
      </c>
      <c r="F609" s="10">
        <v>3284</v>
      </c>
      <c r="U609" s="8" t="s">
        <v>32</v>
      </c>
    </row>
    <row r="610" spans="2:21" ht="12">
      <c r="B610" s="1" t="s">
        <v>577</v>
      </c>
      <c r="C610" s="9" t="s">
        <v>592</v>
      </c>
      <c r="D610" s="1" t="s">
        <v>82</v>
      </c>
      <c r="G610" s="10">
        <v>1218</v>
      </c>
      <c r="H610" s="10">
        <v>3696</v>
      </c>
      <c r="U610" s="8" t="s">
        <v>32</v>
      </c>
    </row>
    <row r="611" spans="2:21" ht="12">
      <c r="B611" s="1" t="s">
        <v>577</v>
      </c>
      <c r="C611" s="9" t="s">
        <v>593</v>
      </c>
      <c r="D611" s="1" t="s">
        <v>82</v>
      </c>
      <c r="K611" s="10">
        <v>6152</v>
      </c>
      <c r="L611" s="10">
        <v>10832</v>
      </c>
      <c r="U611" s="8" t="s">
        <v>32</v>
      </c>
    </row>
    <row r="612" spans="1:37" ht="12">
      <c r="A612" s="2" t="s">
        <v>3</v>
      </c>
      <c r="B612" s="2" t="s">
        <v>3</v>
      </c>
      <c r="C612" s="2" t="s">
        <v>3</v>
      </c>
      <c r="D612" s="2" t="s">
        <v>3</v>
      </c>
      <c r="E612" s="2" t="s">
        <v>3</v>
      </c>
      <c r="F612" s="2" t="s">
        <v>3</v>
      </c>
      <c r="G612" s="2" t="s">
        <v>3</v>
      </c>
      <c r="H612" s="2" t="s">
        <v>3</v>
      </c>
      <c r="I612" s="2" t="s">
        <v>3</v>
      </c>
      <c r="J612" s="2" t="s">
        <v>3</v>
      </c>
      <c r="K612" s="2" t="s">
        <v>3</v>
      </c>
      <c r="L612" s="2" t="s">
        <v>3</v>
      </c>
      <c r="M612" s="2" t="s">
        <v>3</v>
      </c>
      <c r="N612" s="2" t="s">
        <v>3</v>
      </c>
      <c r="O612" s="2" t="s">
        <v>3</v>
      </c>
      <c r="P612" s="2" t="s">
        <v>3</v>
      </c>
      <c r="Q612" s="2" t="s">
        <v>3</v>
      </c>
      <c r="R612" s="2" t="s">
        <v>3</v>
      </c>
      <c r="S612" s="2" t="s">
        <v>3</v>
      </c>
      <c r="T612" s="2" t="s">
        <v>3</v>
      </c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</row>
    <row r="613" spans="2:37" ht="12">
      <c r="B613" s="6">
        <v>16</v>
      </c>
      <c r="C613" s="6">
        <v>7</v>
      </c>
      <c r="D613" s="6">
        <v>7</v>
      </c>
      <c r="E613" s="6">
        <v>7</v>
      </c>
      <c r="F613" s="6">
        <v>7</v>
      </c>
      <c r="G613" s="6">
        <v>7</v>
      </c>
      <c r="H613" s="6">
        <v>7</v>
      </c>
      <c r="I613" s="6">
        <v>7</v>
      </c>
      <c r="J613" s="6">
        <v>7</v>
      </c>
      <c r="K613" s="6">
        <v>7</v>
      </c>
      <c r="L613" s="6">
        <v>7</v>
      </c>
      <c r="M613" s="6">
        <v>7</v>
      </c>
      <c r="N613" s="6">
        <v>7</v>
      </c>
      <c r="O613" s="6">
        <v>7</v>
      </c>
      <c r="P613" s="6">
        <v>7</v>
      </c>
      <c r="X613" s="4"/>
      <c r="Y613" s="4"/>
      <c r="Z613" s="4"/>
      <c r="AA613" s="4"/>
      <c r="AB613" s="4"/>
      <c r="AC613" s="4"/>
      <c r="AD613" s="4"/>
      <c r="AE613" s="4"/>
      <c r="AK613" s="11" t="s">
        <v>32</v>
      </c>
    </row>
    <row r="614" spans="17:37" ht="12">
      <c r="Q614" s="6">
        <f>SUM(B613:P618)</f>
        <v>115</v>
      </c>
      <c r="X614" s="4"/>
      <c r="Y614" s="4"/>
      <c r="Z614" s="4"/>
      <c r="AA614" s="4"/>
      <c r="AB614" s="4"/>
      <c r="AC614" s="4"/>
      <c r="AD614" s="4"/>
      <c r="AE614" s="4"/>
      <c r="AK614" s="11" t="s">
        <v>32</v>
      </c>
    </row>
    <row r="615" spans="2:37" ht="12">
      <c r="B615" s="6">
        <f>((0-0)/2)+0</f>
        <v>0</v>
      </c>
      <c r="X615" s="4"/>
      <c r="AA615" s="4"/>
      <c r="AC615" s="4"/>
      <c r="AD615" s="4"/>
      <c r="AE615" s="4"/>
      <c r="AK615" s="11" t="s">
        <v>32</v>
      </c>
    </row>
    <row r="616" spans="2:37" ht="12">
      <c r="B616" s="1" t="s">
        <v>594</v>
      </c>
      <c r="C616" s="1" t="s">
        <v>14</v>
      </c>
      <c r="AK616" s="11" t="s">
        <v>32</v>
      </c>
    </row>
    <row r="617" spans="2:37" ht="12">
      <c r="B617" s="6">
        <f>COUNT(#VALUE!)</f>
        <v>1</v>
      </c>
      <c r="C617" s="1" t="s">
        <v>595</v>
      </c>
      <c r="X617" s="4"/>
      <c r="AA617" s="4"/>
      <c r="AD617" s="4"/>
      <c r="AE617" s="4"/>
      <c r="AK617" s="11" t="s">
        <v>32</v>
      </c>
    </row>
    <row r="618" spans="23:37" ht="12">
      <c r="W618" s="5"/>
      <c r="X618" s="4"/>
      <c r="Y618" s="16"/>
      <c r="Z618" s="5"/>
      <c r="AA618" s="4"/>
      <c r="AD618" s="4"/>
      <c r="AE618" s="4"/>
      <c r="AK618" s="11" t="s">
        <v>32</v>
      </c>
    </row>
    <row r="619" spans="1:37" ht="12">
      <c r="A619" s="1" t="s">
        <v>596</v>
      </c>
      <c r="D619" s="1" t="s">
        <v>597</v>
      </c>
      <c r="X619" s="4"/>
      <c r="AA619" s="4"/>
      <c r="AD619" s="4"/>
      <c r="AE619" s="4"/>
      <c r="AK619" s="11" t="s">
        <v>32</v>
      </c>
    </row>
    <row r="620" spans="22:37" ht="12">
      <c r="V620" s="2" t="s">
        <v>598</v>
      </c>
      <c r="W620" s="2" t="s">
        <v>598</v>
      </c>
      <c r="X620" s="2" t="s">
        <v>598</v>
      </c>
      <c r="Y620" s="2" t="s">
        <v>598</v>
      </c>
      <c r="Z620" s="2" t="s">
        <v>598</v>
      </c>
      <c r="AA620" s="2" t="s">
        <v>598</v>
      </c>
      <c r="AB620" s="2" t="s">
        <v>598</v>
      </c>
      <c r="AC620" s="2" t="s">
        <v>598</v>
      </c>
      <c r="AD620" s="2" t="s">
        <v>598</v>
      </c>
      <c r="AE620" s="2" t="s">
        <v>598</v>
      </c>
      <c r="AF620" s="2" t="s">
        <v>598</v>
      </c>
      <c r="AG620" s="2" t="s">
        <v>598</v>
      </c>
      <c r="AH620" s="2" t="s">
        <v>598</v>
      </c>
      <c r="AI620" s="2" t="s">
        <v>598</v>
      </c>
      <c r="AJ620" s="2" t="s">
        <v>598</v>
      </c>
      <c r="AK620" s="11" t="s">
        <v>32</v>
      </c>
    </row>
    <row r="621" spans="1:37" ht="12">
      <c r="A621" s="1" t="s">
        <v>599</v>
      </c>
      <c r="B621" s="1" t="s">
        <v>600</v>
      </c>
      <c r="D621" s="1" t="s">
        <v>601</v>
      </c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11" t="s">
        <v>32</v>
      </c>
    </row>
    <row r="622" spans="2:37" ht="12">
      <c r="B622" s="1" t="s">
        <v>602</v>
      </c>
      <c r="W622" s="13" t="s">
        <v>603</v>
      </c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11" t="s">
        <v>32</v>
      </c>
    </row>
    <row r="623" spans="2:37" ht="12">
      <c r="B623" s="1" t="s">
        <v>604</v>
      </c>
      <c r="T623" s="1" t="s">
        <v>402</v>
      </c>
      <c r="AK623" s="11" t="s">
        <v>32</v>
      </c>
    </row>
    <row r="624" spans="23:37" ht="12">
      <c r="W624" s="7" t="s">
        <v>15</v>
      </c>
      <c r="X624" s="7" t="s">
        <v>15</v>
      </c>
      <c r="Y624" s="7" t="s">
        <v>15</v>
      </c>
      <c r="Z624" s="7" t="s">
        <v>15</v>
      </c>
      <c r="AA624" s="7" t="s">
        <v>15</v>
      </c>
      <c r="AB624" s="7" t="s">
        <v>15</v>
      </c>
      <c r="AC624" s="7" t="s">
        <v>15</v>
      </c>
      <c r="AD624" s="7" t="s">
        <v>15</v>
      </c>
      <c r="AE624" s="7" t="s">
        <v>15</v>
      </c>
      <c r="AF624" s="7" t="s">
        <v>15</v>
      </c>
      <c r="AG624" s="7" t="s">
        <v>15</v>
      </c>
      <c r="AI624" s="4"/>
      <c r="AJ624" s="4"/>
      <c r="AK624" s="11" t="s">
        <v>32</v>
      </c>
    </row>
    <row r="625" spans="1:37" ht="12">
      <c r="A625" s="1" t="s">
        <v>605</v>
      </c>
      <c r="W625" s="1" t="s">
        <v>35</v>
      </c>
      <c r="X625" s="1" t="s">
        <v>38</v>
      </c>
      <c r="Y625" s="1" t="s">
        <v>40</v>
      </c>
      <c r="Z625" s="1" t="s">
        <v>43</v>
      </c>
      <c r="AA625" s="1" t="s">
        <v>46</v>
      </c>
      <c r="AB625" s="1" t="s">
        <v>55</v>
      </c>
      <c r="AC625" s="1" t="s">
        <v>57</v>
      </c>
      <c r="AD625" s="1" t="s">
        <v>59</v>
      </c>
      <c r="AE625" s="1" t="s">
        <v>606</v>
      </c>
      <c r="AF625" s="1" t="s">
        <v>607</v>
      </c>
      <c r="AH625" s="4"/>
      <c r="AI625" s="4"/>
      <c r="AJ625" s="4"/>
      <c r="AK625" s="11" t="s">
        <v>32</v>
      </c>
    </row>
    <row r="626" ht="12">
      <c r="AK626" s="11" t="s">
        <v>32</v>
      </c>
    </row>
    <row r="627" spans="1:37" ht="12">
      <c r="A627" s="1" t="s">
        <v>608</v>
      </c>
      <c r="B627" s="1" t="s">
        <v>609</v>
      </c>
      <c r="V627" s="1" t="s">
        <v>610</v>
      </c>
      <c r="AK627" s="11" t="s">
        <v>32</v>
      </c>
    </row>
    <row r="628" spans="2:37" ht="12">
      <c r="B628" s="1" t="s">
        <v>611</v>
      </c>
      <c r="W628" s="4"/>
      <c r="X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11" t="s">
        <v>32</v>
      </c>
    </row>
    <row r="629" spans="2:37" ht="12">
      <c r="B629" s="1" t="s">
        <v>612</v>
      </c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11" t="s">
        <v>32</v>
      </c>
    </row>
    <row r="630" spans="29:37" ht="12">
      <c r="AC630" s="7" t="s">
        <v>15</v>
      </c>
      <c r="AK630" s="11" t="s">
        <v>32</v>
      </c>
    </row>
    <row r="631" spans="23:37" ht="12">
      <c r="W631" s="4"/>
      <c r="Y631" s="4"/>
      <c r="Z631" s="4"/>
      <c r="AA631" s="4"/>
      <c r="AB631" s="4"/>
      <c r="AC631" s="1" t="s">
        <v>43</v>
      </c>
      <c r="AD631" s="4"/>
      <c r="AE631" s="4"/>
      <c r="AF631" s="4"/>
      <c r="AG631" s="4"/>
      <c r="AH631" s="4"/>
      <c r="AI631" s="4"/>
      <c r="AJ631" s="4"/>
      <c r="AK631" s="11" t="s">
        <v>32</v>
      </c>
    </row>
    <row r="632" spans="1:37" ht="12">
      <c r="A632" s="1" t="s">
        <v>613</v>
      </c>
      <c r="B632" s="1" t="s">
        <v>614</v>
      </c>
      <c r="F632" s="1" t="s">
        <v>615</v>
      </c>
      <c r="G632" s="1" t="s">
        <v>614</v>
      </c>
      <c r="W632" s="6">
        <v>3</v>
      </c>
      <c r="X632" s="6">
        <v>4</v>
      </c>
      <c r="Y632" s="6">
        <v>5</v>
      </c>
      <c r="Z632" s="6">
        <v>6</v>
      </c>
      <c r="AC632" s="1" t="s">
        <v>46</v>
      </c>
      <c r="AK632" s="11" t="s">
        <v>32</v>
      </c>
    </row>
    <row r="633" spans="2:37" ht="12">
      <c r="B633" s="1" t="s">
        <v>616</v>
      </c>
      <c r="G633" s="1" t="s">
        <v>617</v>
      </c>
      <c r="W633" s="13" t="s">
        <v>618</v>
      </c>
      <c r="AA633" s="13" t="s">
        <v>619</v>
      </c>
      <c r="AC633" s="1" t="s">
        <v>55</v>
      </c>
      <c r="AK633" s="11" t="s">
        <v>32</v>
      </c>
    </row>
    <row r="634" spans="2:37" ht="12">
      <c r="B634" s="1" t="s">
        <v>620</v>
      </c>
      <c r="G634" s="1" t="s">
        <v>621</v>
      </c>
      <c r="W634" s="1" t="s">
        <v>622</v>
      </c>
      <c r="X634" s="1" t="s">
        <v>623</v>
      </c>
      <c r="Y634" s="1" t="s">
        <v>622</v>
      </c>
      <c r="Z634" s="1" t="s">
        <v>623</v>
      </c>
      <c r="AA634" s="1" t="s">
        <v>622</v>
      </c>
      <c r="AB634" s="1" t="s">
        <v>623</v>
      </c>
      <c r="AC634" s="1" t="s">
        <v>622</v>
      </c>
      <c r="AD634" s="1" t="s">
        <v>623</v>
      </c>
      <c r="AK634" s="11" t="s">
        <v>32</v>
      </c>
    </row>
    <row r="635" spans="2:37" ht="12">
      <c r="B635" s="1" t="s">
        <v>624</v>
      </c>
      <c r="G635" s="1" t="s">
        <v>624</v>
      </c>
      <c r="W635" s="1" t="s">
        <v>625</v>
      </c>
      <c r="X635" s="1" t="s">
        <v>625</v>
      </c>
      <c r="Y635" s="1" t="s">
        <v>626</v>
      </c>
      <c r="Z635" s="1" t="s">
        <v>626</v>
      </c>
      <c r="AA635" s="1" t="s">
        <v>625</v>
      </c>
      <c r="AB635" s="1" t="s">
        <v>625</v>
      </c>
      <c r="AC635" s="1" t="s">
        <v>626</v>
      </c>
      <c r="AD635" s="1" t="s">
        <v>626</v>
      </c>
      <c r="AK635" s="11" t="s">
        <v>32</v>
      </c>
    </row>
    <row r="636" spans="2:37" ht="12">
      <c r="B636" s="1" t="s">
        <v>627</v>
      </c>
      <c r="G636" s="1" t="s">
        <v>627</v>
      </c>
      <c r="W636" s="16"/>
      <c r="AA636" s="16"/>
      <c r="AK636" s="11" t="s">
        <v>32</v>
      </c>
    </row>
    <row r="637" spans="2:37" ht="12">
      <c r="B637" s="1" t="s">
        <v>628</v>
      </c>
      <c r="G637" s="1" t="s">
        <v>628</v>
      </c>
      <c r="W637" s="16">
        <f>DAVERAGE(B22:F592,4,W624:W625)</f>
        <v>1677.5833333333333</v>
      </c>
      <c r="X637" s="6" t="e">
        <f>DAVERAGE(B22:F592,6,W624:W625)</f>
        <v>#VALUE!</v>
      </c>
      <c r="Y637" s="6">
        <f>DAVERAGE(B22:F592,5,W624:W625)</f>
        <v>4965.833333333333</v>
      </c>
      <c r="Z637" s="6" t="e">
        <f>DAVERAGE(B22:F592,7,W624:W625)</f>
        <v>#VALUE!</v>
      </c>
      <c r="AA637" s="17">
        <f>AM687/1000</f>
        <v>1.586</v>
      </c>
      <c r="AB637" s="17">
        <f>BD725/1000</f>
        <v>1.837</v>
      </c>
      <c r="AC637" s="17">
        <f>AN687/1000</f>
        <v>4.626</v>
      </c>
      <c r="AD637" s="17">
        <f>BE725/1000</f>
        <v>4.7425</v>
      </c>
      <c r="AK637" s="11" t="s">
        <v>32</v>
      </c>
    </row>
    <row r="638" spans="22:37" ht="12">
      <c r="V638" s="1" t="s">
        <v>629</v>
      </c>
      <c r="W638" s="16">
        <f>DAVERAGE(B22:F592,4,X624:X625)</f>
        <v>1913.3684210526317</v>
      </c>
      <c r="X638" s="6" t="e">
        <f>DAVERAGE(B22:F592,6,X624:X625)</f>
        <v>#VALUE!</v>
      </c>
      <c r="Y638" s="6">
        <f>DAVERAGE(B22:F592,5,X624:X625)</f>
        <v>5185.263157894737</v>
      </c>
      <c r="Z638" s="6" t="e">
        <f>DAVERAGE(B22:F592,7,X624:X625)</f>
        <v>#VALUE!</v>
      </c>
      <c r="AA638" s="17">
        <f>AO687/1000</f>
        <v>1.92</v>
      </c>
      <c r="AB638" s="17">
        <f>BF725/1000</f>
        <v>1.948</v>
      </c>
      <c r="AC638" s="17">
        <f>AP687/1000</f>
        <v>4.768</v>
      </c>
      <c r="AD638" s="17">
        <f>BG725/1000</f>
        <v>5.1</v>
      </c>
      <c r="AK638" s="11" t="s">
        <v>32</v>
      </c>
    </row>
    <row r="639" spans="23:37" ht="12">
      <c r="W639" s="16">
        <f>DAVERAGE(B22:F592,4,Y624:Y625)</f>
        <v>1471.4814814814815</v>
      </c>
      <c r="X639" s="6" t="e">
        <f>DAVERAGE(B22:F592,6,Y624:Y625)</f>
        <v>#VALUE!</v>
      </c>
      <c r="Y639" s="6">
        <f>DAVERAGE(B22:F592,5,Y624:Y625)</f>
        <v>4135.592592592592</v>
      </c>
      <c r="Z639" s="6" t="e">
        <f>DAVERAGE(B22:F592,7,Y624:Y625)</f>
        <v>#VALUE!</v>
      </c>
      <c r="AA639" s="17">
        <f>AQ687/1000</f>
        <v>1.4</v>
      </c>
      <c r="AB639" s="17">
        <f>BH725/1000</f>
        <v>1.764</v>
      </c>
      <c r="AC639" s="17">
        <f>AR687/1000</f>
        <v>4.17</v>
      </c>
      <c r="AD639" s="17">
        <f>BI725/1000</f>
        <v>3.344</v>
      </c>
      <c r="AK639" s="11" t="s">
        <v>32</v>
      </c>
    </row>
    <row r="640" spans="23:37" ht="12">
      <c r="W640" s="16"/>
      <c r="AA640" s="17"/>
      <c r="AB640" s="17"/>
      <c r="AC640" s="17"/>
      <c r="AD640" s="17"/>
      <c r="AK640" s="11" t="s">
        <v>32</v>
      </c>
    </row>
    <row r="641" spans="22:37" ht="12">
      <c r="V641" s="1" t="s">
        <v>630</v>
      </c>
      <c r="W641" s="16">
        <f>DAVERAGE(B22:F592,4,Z624:Z625)</f>
        <v>1282.24</v>
      </c>
      <c r="X641" s="6" t="e">
        <f>DAVERAGE(B22:F592,6,Z624:Z625)</f>
        <v>#VALUE!</v>
      </c>
      <c r="Y641" s="6">
        <f>DAVERAGE(B22:F592,5,Z624:Z625)</f>
        <v>4125.2</v>
      </c>
      <c r="Z641" s="6" t="e">
        <f>DAVERAGE(B22:F592,7,Z624:Z625)</f>
        <v>#VALUE!</v>
      </c>
      <c r="AA641" s="17">
        <f>AS687/1000</f>
        <v>1.2335</v>
      </c>
      <c r="AB641" s="17">
        <f>BJ725/1000</f>
        <v>1.2145</v>
      </c>
      <c r="AC641" s="17">
        <f>AT687/1000</f>
        <v>4.076</v>
      </c>
      <c r="AD641" s="17">
        <f>BK725/1000</f>
        <v>3.753</v>
      </c>
      <c r="AK641" s="11" t="s">
        <v>32</v>
      </c>
    </row>
    <row r="642" spans="23:37" ht="12">
      <c r="W642" s="16">
        <f>DAVERAGE(B22:F592,4,AA624:AA625)</f>
        <v>1522.7837837837837</v>
      </c>
      <c r="X642" s="6" t="e">
        <f>DAVERAGE(B22:F592,6,AA624:AA625)</f>
        <v>#VALUE!</v>
      </c>
      <c r="Y642" s="6">
        <f>DAVERAGE(B22:F592,5,AA624:AA625)</f>
        <v>3761.7162162162163</v>
      </c>
      <c r="Z642" s="6" t="e">
        <f>DAVERAGE(B22:F592,7,AA624:AA625)</f>
        <v>#VALUE!</v>
      </c>
      <c r="AA642" s="17">
        <f>AU687/1000</f>
        <v>1.431</v>
      </c>
      <c r="AB642" s="17">
        <f>BL725/1000</f>
        <v>1.48</v>
      </c>
      <c r="AC642" s="17">
        <f>AV687/1000</f>
        <v>3.891</v>
      </c>
      <c r="AD642" s="17">
        <f>BM725/1000</f>
        <v>3.284</v>
      </c>
      <c r="AK642" s="11" t="s">
        <v>32</v>
      </c>
    </row>
    <row r="643" spans="27:37" ht="12">
      <c r="AA643" s="17"/>
      <c r="AB643" s="17"/>
      <c r="AC643" s="17"/>
      <c r="AD643" s="17"/>
      <c r="AK643" s="11" t="s">
        <v>32</v>
      </c>
    </row>
    <row r="644" spans="22:37" ht="12">
      <c r="V644" s="1" t="s">
        <v>631</v>
      </c>
      <c r="W644" s="16">
        <f>DAVERAGE(B22:F592,4,AB624:AB625)</f>
        <v>1494.2857142857142</v>
      </c>
      <c r="Y644" s="6">
        <f>DAVERAGE(B22:F592,5,AB624:AB625)</f>
        <v>3775</v>
      </c>
      <c r="AA644" s="17">
        <f>AW687/1000</f>
        <v>1.349</v>
      </c>
      <c r="AB644" s="18" t="s">
        <v>632</v>
      </c>
      <c r="AC644" s="17">
        <f>AX687/1000</f>
        <v>3.543</v>
      </c>
      <c r="AD644" s="18" t="s">
        <v>633</v>
      </c>
      <c r="AK644" s="11" t="s">
        <v>32</v>
      </c>
    </row>
    <row r="645" spans="23:37" ht="12">
      <c r="W645" s="16"/>
      <c r="AA645" s="17"/>
      <c r="AB645" s="17"/>
      <c r="AC645" s="17"/>
      <c r="AD645" s="17"/>
      <c r="AK645" s="11" t="s">
        <v>32</v>
      </c>
    </row>
    <row r="646" spans="22:37" ht="12">
      <c r="V646" s="1" t="s">
        <v>634</v>
      </c>
      <c r="W646" s="16">
        <f>DAVERAGE(B22:F592,4,AC624:AC625)</f>
        <v>657.7405303030303</v>
      </c>
      <c r="Y646" s="6">
        <f>DAVERAGE(B22:F592,5,AC624:AC625)</f>
        <v>2228.0204545454544</v>
      </c>
      <c r="AA646" s="17">
        <f>AY687/1000</f>
        <v>0.64</v>
      </c>
      <c r="AB646" s="18" t="s">
        <v>632</v>
      </c>
      <c r="AC646" s="17">
        <f>AZ687/1000</f>
        <v>2.19</v>
      </c>
      <c r="AD646" s="18" t="s">
        <v>633</v>
      </c>
      <c r="AK646" s="11" t="s">
        <v>32</v>
      </c>
    </row>
    <row r="647" spans="23:37" ht="12">
      <c r="W647" s="16">
        <f>DAVERAGE(B22:F592,4,AD624:AD625)</f>
        <v>497.3414634146341</v>
      </c>
      <c r="Y647" s="6">
        <f>DAVERAGE(B22:F592,5,AD624:AD625)</f>
        <v>923.5487804878048</v>
      </c>
      <c r="AA647" s="17">
        <f>BA687/1000</f>
        <v>0.6</v>
      </c>
      <c r="AB647" s="18" t="s">
        <v>632</v>
      </c>
      <c r="AC647" s="17">
        <f>BB687/1000</f>
        <v>1.05</v>
      </c>
      <c r="AD647" s="18" t="s">
        <v>633</v>
      </c>
      <c r="AK647" s="11" t="s">
        <v>32</v>
      </c>
    </row>
    <row r="648" spans="23:37" ht="12">
      <c r="W648" s="16"/>
      <c r="AA648" s="10"/>
      <c r="AK648" s="11" t="s">
        <v>32</v>
      </c>
    </row>
    <row r="649" spans="23:37" ht="12">
      <c r="W649" s="16"/>
      <c r="AA649" s="16"/>
      <c r="AK649" s="11" t="s">
        <v>32</v>
      </c>
    </row>
    <row r="650" spans="22:37" ht="12">
      <c r="V650" s="1" t="s">
        <v>254</v>
      </c>
      <c r="W650" s="16">
        <f>DAVERAGE(B22:F592,4,AG624:AG625)</f>
        <v>969.3538602941177</v>
      </c>
      <c r="X650" s="6" t="e">
        <f>DAVERAGE(B22:F592,6,AG624:AG625)</f>
        <v>#VALUE!</v>
      </c>
      <c r="Y650" s="6">
        <f>DAVERAGE(B22:F592,5,AG624:AG625)</f>
        <v>2754.4713235294116</v>
      </c>
      <c r="Z650" s="6" t="e">
        <f>DAVERAGE(B22:F592,7,AG624:AG625)</f>
        <v>#VALUE!</v>
      </c>
      <c r="AA650" s="16"/>
      <c r="AK650" s="11" t="s">
        <v>32</v>
      </c>
    </row>
    <row r="651" spans="27:37" ht="12">
      <c r="AA651" s="16"/>
      <c r="AK651" s="11" t="s">
        <v>32</v>
      </c>
    </row>
    <row r="652" spans="22:37" ht="12">
      <c r="V652" s="1" t="s">
        <v>635</v>
      </c>
      <c r="AK652" s="11" t="s">
        <v>32</v>
      </c>
    </row>
    <row r="653" spans="23:37" ht="12">
      <c r="W653" s="1" t="s">
        <v>636</v>
      </c>
      <c r="X653" s="1" t="s">
        <v>637</v>
      </c>
      <c r="Y653" s="1" t="s">
        <v>638</v>
      </c>
      <c r="Z653" s="1" t="s">
        <v>639</v>
      </c>
      <c r="AA653" s="1" t="s">
        <v>640</v>
      </c>
      <c r="AB653" s="7" t="s">
        <v>641</v>
      </c>
      <c r="AD653" s="1" t="s">
        <v>636</v>
      </c>
      <c r="AE653" s="1" t="s">
        <v>642</v>
      </c>
      <c r="AF653" s="1" t="s">
        <v>643</v>
      </c>
      <c r="AK653" s="11" t="s">
        <v>32</v>
      </c>
    </row>
    <row r="654" ht="12">
      <c r="AK654" s="11" t="s">
        <v>32</v>
      </c>
    </row>
    <row r="655" spans="30:37" ht="12">
      <c r="AD655" s="19"/>
      <c r="AE655" s="19"/>
      <c r="AF655" s="19"/>
      <c r="AK655" s="11" t="s">
        <v>32</v>
      </c>
    </row>
    <row r="656" spans="22:37" ht="12">
      <c r="V656" s="1" t="s">
        <v>33</v>
      </c>
      <c r="AB656" s="6">
        <v>11336</v>
      </c>
      <c r="AC656" s="1" t="s">
        <v>33</v>
      </c>
      <c r="AD656" s="19">
        <f aca="true" t="shared" si="3" ref="AD656:AD670">(W656/AB656)</f>
        <v>0</v>
      </c>
      <c r="AE656" s="19">
        <f aca="true" t="shared" si="4" ref="AE656:AE670">X656/AB656</f>
        <v>0</v>
      </c>
      <c r="AF656" s="19">
        <f aca="true" t="shared" si="5" ref="AF656:AF670">Y656/AB656</f>
        <v>0</v>
      </c>
      <c r="AK656" s="11" t="s">
        <v>32</v>
      </c>
    </row>
    <row r="657" spans="22:37" ht="12">
      <c r="V657" s="1" t="s">
        <v>60</v>
      </c>
      <c r="AB657" s="6">
        <v>11073</v>
      </c>
      <c r="AC657" s="1" t="s">
        <v>60</v>
      </c>
      <c r="AD657" s="19">
        <f t="shared" si="3"/>
        <v>0</v>
      </c>
      <c r="AE657" s="19">
        <f t="shared" si="4"/>
        <v>0</v>
      </c>
      <c r="AF657" s="19">
        <f t="shared" si="5"/>
        <v>0</v>
      </c>
      <c r="AK657" s="11" t="s">
        <v>32</v>
      </c>
    </row>
    <row r="658" spans="22:37" ht="12">
      <c r="V658" s="1" t="s">
        <v>83</v>
      </c>
      <c r="AB658" s="6">
        <v>14646</v>
      </c>
      <c r="AC658" s="1" t="s">
        <v>83</v>
      </c>
      <c r="AD658" s="19">
        <f t="shared" si="3"/>
        <v>0</v>
      </c>
      <c r="AE658" s="19">
        <f t="shared" si="4"/>
        <v>0</v>
      </c>
      <c r="AF658" s="19">
        <f t="shared" si="5"/>
        <v>0</v>
      </c>
      <c r="AK658" s="11" t="s">
        <v>32</v>
      </c>
    </row>
    <row r="659" spans="22:37" ht="12">
      <c r="V659" s="1" t="s">
        <v>121</v>
      </c>
      <c r="AB659" s="6">
        <v>13446</v>
      </c>
      <c r="AC659" s="1" t="s">
        <v>121</v>
      </c>
      <c r="AD659" s="19">
        <f t="shared" si="3"/>
        <v>0</v>
      </c>
      <c r="AE659" s="19">
        <f t="shared" si="4"/>
        <v>0</v>
      </c>
      <c r="AF659" s="19">
        <f t="shared" si="5"/>
        <v>0</v>
      </c>
      <c r="AK659" s="11" t="s">
        <v>32</v>
      </c>
    </row>
    <row r="660" spans="22:37" ht="12">
      <c r="V660" s="1" t="s">
        <v>190</v>
      </c>
      <c r="AB660" s="6">
        <v>11238</v>
      </c>
      <c r="AC660" s="1" t="s">
        <v>190</v>
      </c>
      <c r="AD660" s="19">
        <f t="shared" si="3"/>
        <v>0</v>
      </c>
      <c r="AE660" s="19">
        <f t="shared" si="4"/>
        <v>0</v>
      </c>
      <c r="AF660" s="19">
        <f t="shared" si="5"/>
        <v>0</v>
      </c>
      <c r="AK660" s="11" t="s">
        <v>32</v>
      </c>
    </row>
    <row r="661" spans="22:37" ht="12">
      <c r="V661" s="1" t="s">
        <v>213</v>
      </c>
      <c r="AB661" s="6">
        <v>11193</v>
      </c>
      <c r="AC661" s="1" t="s">
        <v>213</v>
      </c>
      <c r="AD661" s="19">
        <f t="shared" si="3"/>
        <v>0</v>
      </c>
      <c r="AE661" s="19">
        <f t="shared" si="4"/>
        <v>0</v>
      </c>
      <c r="AF661" s="19">
        <f t="shared" si="5"/>
        <v>0</v>
      </c>
      <c r="AK661" s="11" t="s">
        <v>32</v>
      </c>
    </row>
    <row r="662" spans="22:37" ht="12">
      <c r="V662" s="1" t="s">
        <v>233</v>
      </c>
      <c r="AB662" s="6">
        <v>16864</v>
      </c>
      <c r="AC662" s="1" t="s">
        <v>233</v>
      </c>
      <c r="AD662" s="19">
        <f t="shared" si="3"/>
        <v>0</v>
      </c>
      <c r="AE662" s="19">
        <f t="shared" si="4"/>
        <v>0</v>
      </c>
      <c r="AF662" s="19">
        <f t="shared" si="5"/>
        <v>0</v>
      </c>
      <c r="AK662" s="11" t="s">
        <v>32</v>
      </c>
    </row>
    <row r="663" spans="22:37" ht="12">
      <c r="V663" s="1" t="s">
        <v>264</v>
      </c>
      <c r="AB663" s="6">
        <v>9716</v>
      </c>
      <c r="AC663" s="1" t="s">
        <v>264</v>
      </c>
      <c r="AD663" s="19">
        <f t="shared" si="3"/>
        <v>0</v>
      </c>
      <c r="AE663" s="19">
        <f t="shared" si="4"/>
        <v>0</v>
      </c>
      <c r="AF663" s="19">
        <f t="shared" si="5"/>
        <v>0</v>
      </c>
      <c r="AK663" s="11" t="s">
        <v>32</v>
      </c>
    </row>
    <row r="664" spans="22:37" ht="12">
      <c r="V664" s="1" t="s">
        <v>286</v>
      </c>
      <c r="AB664" s="6">
        <v>12438</v>
      </c>
      <c r="AC664" s="1" t="s">
        <v>286</v>
      </c>
      <c r="AD664" s="19">
        <f t="shared" si="3"/>
        <v>0</v>
      </c>
      <c r="AE664" s="19">
        <f t="shared" si="4"/>
        <v>0</v>
      </c>
      <c r="AF664" s="19">
        <f t="shared" si="5"/>
        <v>0</v>
      </c>
      <c r="AK664" s="11" t="s">
        <v>32</v>
      </c>
    </row>
    <row r="665" spans="22:37" ht="12">
      <c r="V665" s="1" t="s">
        <v>359</v>
      </c>
      <c r="AB665" s="6">
        <v>12283</v>
      </c>
      <c r="AC665" s="1" t="s">
        <v>359</v>
      </c>
      <c r="AD665" s="19">
        <f t="shared" si="3"/>
        <v>0</v>
      </c>
      <c r="AE665" s="19">
        <f t="shared" si="4"/>
        <v>0</v>
      </c>
      <c r="AF665" s="19">
        <f t="shared" si="5"/>
        <v>0</v>
      </c>
      <c r="AK665" s="11" t="s">
        <v>32</v>
      </c>
    </row>
    <row r="666" spans="22:37" ht="12">
      <c r="V666" s="1" t="s">
        <v>390</v>
      </c>
      <c r="AB666" s="6">
        <v>11299</v>
      </c>
      <c r="AC666" s="1" t="s">
        <v>390</v>
      </c>
      <c r="AD666" s="19">
        <f t="shared" si="3"/>
        <v>0</v>
      </c>
      <c r="AE666" s="19">
        <f t="shared" si="4"/>
        <v>0</v>
      </c>
      <c r="AF666" s="19">
        <f t="shared" si="5"/>
        <v>0</v>
      </c>
      <c r="AK666" s="11" t="s">
        <v>32</v>
      </c>
    </row>
    <row r="667" spans="22:37" ht="12">
      <c r="V667" s="1" t="s">
        <v>425</v>
      </c>
      <c r="AB667" s="6">
        <v>12002</v>
      </c>
      <c r="AC667" s="1" t="s">
        <v>425</v>
      </c>
      <c r="AD667" s="19">
        <f t="shared" si="3"/>
        <v>0</v>
      </c>
      <c r="AE667" s="19">
        <f t="shared" si="4"/>
        <v>0</v>
      </c>
      <c r="AF667" s="19">
        <f t="shared" si="5"/>
        <v>0</v>
      </c>
      <c r="AK667" s="11" t="s">
        <v>32</v>
      </c>
    </row>
    <row r="668" spans="22:37" ht="12">
      <c r="V668" s="1" t="s">
        <v>462</v>
      </c>
      <c r="AB668" s="6">
        <v>13478</v>
      </c>
      <c r="AC668" s="1" t="s">
        <v>462</v>
      </c>
      <c r="AD668" s="19">
        <f t="shared" si="3"/>
        <v>0</v>
      </c>
      <c r="AE668" s="19">
        <f t="shared" si="4"/>
        <v>0</v>
      </c>
      <c r="AF668" s="19">
        <f t="shared" si="5"/>
        <v>0</v>
      </c>
      <c r="AK668" s="11" t="s">
        <v>32</v>
      </c>
    </row>
    <row r="669" spans="22:37" ht="12">
      <c r="V669" s="1" t="s">
        <v>559</v>
      </c>
      <c r="AB669" s="6">
        <v>15408</v>
      </c>
      <c r="AC669" s="1" t="s">
        <v>559</v>
      </c>
      <c r="AD669" s="19">
        <f t="shared" si="3"/>
        <v>0</v>
      </c>
      <c r="AE669" s="19">
        <f t="shared" si="4"/>
        <v>0</v>
      </c>
      <c r="AF669" s="19">
        <f t="shared" si="5"/>
        <v>0</v>
      </c>
      <c r="AK669" s="11" t="s">
        <v>32</v>
      </c>
    </row>
    <row r="670" spans="22:37" ht="12">
      <c r="V670" s="1" t="s">
        <v>577</v>
      </c>
      <c r="AB670" s="6">
        <v>10576</v>
      </c>
      <c r="AC670" s="1" t="s">
        <v>577</v>
      </c>
      <c r="AD670" s="19">
        <f t="shared" si="3"/>
        <v>0</v>
      </c>
      <c r="AE670" s="19">
        <f t="shared" si="4"/>
        <v>0</v>
      </c>
      <c r="AF670" s="19">
        <f t="shared" si="5"/>
        <v>0</v>
      </c>
      <c r="AK670" s="11" t="s">
        <v>32</v>
      </c>
    </row>
    <row r="671" spans="28:37" ht="12">
      <c r="AB671" s="19">
        <v>0.123425355132672</v>
      </c>
      <c r="AC671" s="19">
        <v>0.0979181369089626</v>
      </c>
      <c r="AD671" s="19">
        <v>0.0533681214421252</v>
      </c>
      <c r="AK671" s="11" t="s">
        <v>32</v>
      </c>
    </row>
    <row r="672" spans="22:54" ht="12">
      <c r="V672" s="1" t="s">
        <v>644</v>
      </c>
      <c r="AB672" s="4"/>
      <c r="AC672" s="4"/>
      <c r="AD672" s="4"/>
      <c r="AE672" s="4"/>
      <c r="AF672" s="4"/>
      <c r="AG672" s="4"/>
      <c r="AK672" s="11" t="s">
        <v>32</v>
      </c>
      <c r="AL672" s="6">
        <v>18</v>
      </c>
      <c r="AM672" s="6">
        <v>8</v>
      </c>
      <c r="AN672" s="6">
        <v>7</v>
      </c>
      <c r="AO672" s="6">
        <v>7</v>
      </c>
      <c r="AP672" s="6">
        <v>7</v>
      </c>
      <c r="AQ672" s="6">
        <v>7</v>
      </c>
      <c r="AR672" s="6">
        <v>7</v>
      </c>
      <c r="AS672" s="6">
        <v>7</v>
      </c>
      <c r="AT672" s="6">
        <v>7</v>
      </c>
      <c r="AU672" s="6">
        <v>7</v>
      </c>
      <c r="AV672" s="6">
        <v>7</v>
      </c>
      <c r="AW672" s="6">
        <v>7</v>
      </c>
      <c r="AX672" s="6">
        <v>7</v>
      </c>
      <c r="AY672" s="6">
        <v>7</v>
      </c>
      <c r="AZ672" s="6">
        <v>7</v>
      </c>
      <c r="BA672" s="6">
        <v>7</v>
      </c>
      <c r="BB672" s="6">
        <v>7</v>
      </c>
    </row>
    <row r="673" spans="24:38" ht="12"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L673" s="6">
        <f>SUM(AL672:BB672)</f>
        <v>131</v>
      </c>
    </row>
    <row r="674" spans="24:35" ht="12">
      <c r="X674" s="4"/>
      <c r="Y674" s="4"/>
      <c r="Z674" s="4"/>
      <c r="AA674" s="4"/>
      <c r="AH674" s="4"/>
      <c r="AI674" s="4"/>
    </row>
    <row r="675" spans="24:38" ht="12"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L675" s="7" t="s">
        <v>645</v>
      </c>
    </row>
    <row r="676" spans="24:35" ht="12"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ht="12">
      <c r="AL677" s="7" t="s">
        <v>646</v>
      </c>
    </row>
    <row r="678" ht="12">
      <c r="AL678" s="7" t="s">
        <v>647</v>
      </c>
    </row>
    <row r="679" ht="12">
      <c r="AL679" s="7" t="s">
        <v>648</v>
      </c>
    </row>
    <row r="680" ht="12">
      <c r="AL680" s="7" t="s">
        <v>649</v>
      </c>
    </row>
    <row r="683" spans="39:51" ht="12">
      <c r="AM683" s="7" t="s">
        <v>636</v>
      </c>
      <c r="AS683" s="7" t="s">
        <v>650</v>
      </c>
      <c r="AY683" s="7" t="s">
        <v>651</v>
      </c>
    </row>
    <row r="684" spans="39:53" ht="12">
      <c r="AM684" s="7" t="s">
        <v>652</v>
      </c>
      <c r="AO684" s="7" t="s">
        <v>653</v>
      </c>
      <c r="AQ684" s="7" t="s">
        <v>654</v>
      </c>
      <c r="AS684" s="7" t="s">
        <v>652</v>
      </c>
      <c r="AU684" s="7" t="s">
        <v>653</v>
      </c>
      <c r="AW684" s="7" t="s">
        <v>631</v>
      </c>
      <c r="AY684" s="7" t="s">
        <v>652</v>
      </c>
      <c r="BA684" s="7" t="s">
        <v>653</v>
      </c>
    </row>
    <row r="685" spans="39:54" ht="12">
      <c r="AM685" s="7" t="s">
        <v>655</v>
      </c>
      <c r="AN685" s="7" t="s">
        <v>656</v>
      </c>
      <c r="AO685" s="7" t="s">
        <v>655</v>
      </c>
      <c r="AP685" s="7" t="s">
        <v>656</v>
      </c>
      <c r="AQ685" s="7" t="s">
        <v>655</v>
      </c>
      <c r="AR685" s="7" t="s">
        <v>656</v>
      </c>
      <c r="AS685" s="7" t="s">
        <v>655</v>
      </c>
      <c r="AT685" s="7" t="s">
        <v>656</v>
      </c>
      <c r="AU685" s="7" t="s">
        <v>655</v>
      </c>
      <c r="AV685" s="7" t="s">
        <v>656</v>
      </c>
      <c r="AW685" s="7" t="s">
        <v>655</v>
      </c>
      <c r="AX685" s="7" t="s">
        <v>656</v>
      </c>
      <c r="AY685" s="7" t="s">
        <v>655</v>
      </c>
      <c r="AZ685" s="7" t="s">
        <v>656</v>
      </c>
      <c r="BA685" s="7" t="s">
        <v>655</v>
      </c>
      <c r="BB685" s="7" t="s">
        <v>656</v>
      </c>
    </row>
    <row r="686" spans="39:54" ht="12">
      <c r="AM686" s="7" t="s">
        <v>657</v>
      </c>
      <c r="AN686" s="7" t="s">
        <v>657</v>
      </c>
      <c r="AO686" s="7" t="s">
        <v>657</v>
      </c>
      <c r="AP686" s="7" t="s">
        <v>657</v>
      </c>
      <c r="AQ686" s="7" t="s">
        <v>657</v>
      </c>
      <c r="AR686" s="7" t="s">
        <v>657</v>
      </c>
      <c r="AS686" s="7" t="s">
        <v>657</v>
      </c>
      <c r="AT686" s="7" t="s">
        <v>657</v>
      </c>
      <c r="AU686" s="7" t="s">
        <v>657</v>
      </c>
      <c r="AV686" s="7" t="s">
        <v>657</v>
      </c>
      <c r="AW686" s="7" t="s">
        <v>657</v>
      </c>
      <c r="AX686" s="7" t="s">
        <v>657</v>
      </c>
      <c r="AY686" s="7" t="s">
        <v>657</v>
      </c>
      <c r="AZ686" s="7" t="s">
        <v>657</v>
      </c>
      <c r="BA686" s="7" t="s">
        <v>657</v>
      </c>
      <c r="BB686" s="7" t="s">
        <v>657</v>
      </c>
    </row>
    <row r="687" spans="38:54" ht="12">
      <c r="AL687" s="1" t="s">
        <v>658</v>
      </c>
      <c r="AM687" s="6">
        <v>1586</v>
      </c>
      <c r="AN687" s="6">
        <v>4626</v>
      </c>
      <c r="AO687" s="6">
        <v>1920</v>
      </c>
      <c r="AP687" s="6">
        <v>4768</v>
      </c>
      <c r="AQ687" s="6">
        <v>1400</v>
      </c>
      <c r="AR687" s="6">
        <v>4170</v>
      </c>
      <c r="AS687" s="6">
        <v>1233.5</v>
      </c>
      <c r="AT687" s="6">
        <v>4076</v>
      </c>
      <c r="AU687" s="6">
        <v>1431</v>
      </c>
      <c r="AV687" s="6">
        <v>3891</v>
      </c>
      <c r="AW687" s="6">
        <v>1349</v>
      </c>
      <c r="AX687" s="6">
        <v>3543</v>
      </c>
      <c r="AY687" s="6">
        <v>640</v>
      </c>
      <c r="AZ687" s="6">
        <v>2190</v>
      </c>
      <c r="BA687" s="6">
        <v>600</v>
      </c>
      <c r="BB687" s="6">
        <v>1050</v>
      </c>
    </row>
    <row r="688" spans="39:54" ht="12">
      <c r="AM688" s="4"/>
      <c r="AN688" s="4"/>
      <c r="AO688" s="4"/>
      <c r="AP688" s="4"/>
      <c r="AQ688" s="4"/>
      <c r="AR688" s="4"/>
      <c r="AS688" s="4"/>
      <c r="AT688" s="4"/>
      <c r="AU688" s="4"/>
      <c r="AW688" s="4"/>
      <c r="AX688" s="4"/>
      <c r="AY688" s="4"/>
      <c r="AZ688" s="4"/>
      <c r="BA688" s="4"/>
      <c r="BB688" s="4"/>
    </row>
    <row r="689" spans="38:54" ht="12">
      <c r="AL689" s="1" t="s">
        <v>659</v>
      </c>
      <c r="AM689" s="4">
        <v>1643</v>
      </c>
      <c r="AN689" s="4">
        <v>4457</v>
      </c>
      <c r="AO689" s="4">
        <v>1920</v>
      </c>
      <c r="AP689" s="4">
        <v>3660</v>
      </c>
      <c r="AQ689" s="4">
        <v>1908</v>
      </c>
      <c r="AR689" s="4">
        <v>3217.5</v>
      </c>
      <c r="AS689" s="4">
        <v>1309</v>
      </c>
      <c r="AT689" s="4">
        <v>2133</v>
      </c>
      <c r="AU689" s="6">
        <v>1356</v>
      </c>
      <c r="AV689" s="6">
        <v>1980</v>
      </c>
      <c r="AW689" s="4">
        <v>1215</v>
      </c>
      <c r="AX689" s="4">
        <v>2385</v>
      </c>
      <c r="AY689" s="4">
        <v>600</v>
      </c>
      <c r="AZ689" s="4">
        <v>1050</v>
      </c>
      <c r="BA689" s="4">
        <v>600</v>
      </c>
      <c r="BB689" s="4">
        <v>1050</v>
      </c>
    </row>
    <row r="690" spans="38:54" ht="12">
      <c r="AL690" s="1" t="s">
        <v>660</v>
      </c>
      <c r="AM690" s="4">
        <v>1598</v>
      </c>
      <c r="AN690" s="4">
        <v>3950</v>
      </c>
      <c r="AQ690" s="4"/>
      <c r="AR690" s="4"/>
      <c r="AS690" s="4">
        <v>1410</v>
      </c>
      <c r="AT690" s="4">
        <v>2660</v>
      </c>
      <c r="AU690" s="4">
        <v>1250</v>
      </c>
      <c r="AV690" s="4">
        <v>2450</v>
      </c>
      <c r="AW690" s="4">
        <v>1405</v>
      </c>
      <c r="AX690" s="4">
        <v>3225</v>
      </c>
      <c r="AY690" s="6">
        <v>648</v>
      </c>
      <c r="AZ690" s="6">
        <v>1290</v>
      </c>
      <c r="BA690" s="4"/>
      <c r="BB690" s="4"/>
    </row>
    <row r="691" spans="38:54" ht="12">
      <c r="AL691" s="1" t="s">
        <v>661</v>
      </c>
      <c r="AM691" s="4">
        <v>1314.5</v>
      </c>
      <c r="AN691" s="4">
        <v>4626</v>
      </c>
      <c r="AO691" s="4">
        <v>1401</v>
      </c>
      <c r="AP691" s="4">
        <v>4712</v>
      </c>
      <c r="AQ691" s="6">
        <v>1353.5</v>
      </c>
      <c r="AR691" s="6">
        <v>4664.5</v>
      </c>
      <c r="AS691" s="4">
        <v>1321</v>
      </c>
      <c r="AT691" s="4">
        <v>4632</v>
      </c>
      <c r="AU691" s="4">
        <v>1325</v>
      </c>
      <c r="AV691" s="4">
        <v>4636</v>
      </c>
      <c r="AW691" s="4"/>
      <c r="AX691" s="4"/>
      <c r="AY691" s="6">
        <v>755.5</v>
      </c>
      <c r="AZ691" s="6">
        <v>1482</v>
      </c>
      <c r="BA691" s="4"/>
      <c r="BB691" s="4"/>
    </row>
    <row r="693" spans="38:54" ht="12">
      <c r="AL693" s="1" t="s">
        <v>662</v>
      </c>
      <c r="AM693" s="4">
        <v>2001</v>
      </c>
      <c r="AN693" s="4">
        <v>5313</v>
      </c>
      <c r="AO693" s="4">
        <v>1932</v>
      </c>
      <c r="AP693" s="4">
        <v>5922</v>
      </c>
      <c r="AQ693" s="4"/>
      <c r="AR693" s="4"/>
      <c r="AS693" s="4">
        <v>1608</v>
      </c>
      <c r="AT693" s="4">
        <v>4086</v>
      </c>
      <c r="AU693" s="6">
        <v>1501.5</v>
      </c>
      <c r="AV693" s="6">
        <v>3979.5</v>
      </c>
      <c r="AW693" s="4">
        <v>1338</v>
      </c>
      <c r="AX693" s="4">
        <v>3816</v>
      </c>
      <c r="AY693" s="6">
        <v>1005</v>
      </c>
      <c r="AZ693" s="6">
        <v>2778</v>
      </c>
      <c r="BA693" s="6">
        <v>616</v>
      </c>
      <c r="BB693" s="6">
        <v>1059</v>
      </c>
    </row>
    <row r="694" spans="38:54" ht="12">
      <c r="AL694" s="1" t="s">
        <v>663</v>
      </c>
      <c r="AM694" s="4">
        <v>1710</v>
      </c>
      <c r="AN694" s="4">
        <v>4710</v>
      </c>
      <c r="AO694" s="4">
        <v>1620</v>
      </c>
      <c r="AP694" s="4">
        <v>4620</v>
      </c>
      <c r="AQ694" s="4"/>
      <c r="AR694" s="4"/>
      <c r="AS694" s="4">
        <v>1316</v>
      </c>
      <c r="AT694" s="4">
        <v>3676</v>
      </c>
      <c r="AU694" s="4">
        <v>1312</v>
      </c>
      <c r="AV694" s="4">
        <v>3672</v>
      </c>
      <c r="AW694" s="4"/>
      <c r="AX694" s="4"/>
      <c r="AY694" s="4">
        <v>640</v>
      </c>
      <c r="AZ694" s="4">
        <v>1920</v>
      </c>
      <c r="BA694" s="4"/>
      <c r="BB694" s="4"/>
    </row>
    <row r="695" spans="38:54" ht="12">
      <c r="AL695" s="1" t="s">
        <v>664</v>
      </c>
      <c r="AM695" s="4">
        <v>2040</v>
      </c>
      <c r="AN695" s="4">
        <v>5240</v>
      </c>
      <c r="AO695" s="4">
        <v>1576</v>
      </c>
      <c r="AP695" s="4">
        <v>3326</v>
      </c>
      <c r="AQ695" s="6">
        <v>1827</v>
      </c>
      <c r="AR695" s="6">
        <v>3281</v>
      </c>
      <c r="AS695" s="4"/>
      <c r="AT695" s="4"/>
      <c r="AU695" s="6">
        <v>1592</v>
      </c>
      <c r="AV695" s="6">
        <v>3246</v>
      </c>
      <c r="AW695" s="4"/>
      <c r="AX695" s="4"/>
      <c r="AY695" s="6">
        <v>859</v>
      </c>
      <c r="AZ695" s="6">
        <v>1974</v>
      </c>
      <c r="BA695" s="4"/>
      <c r="BB695" s="4"/>
    </row>
    <row r="697" spans="24:54" ht="12"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L697" s="1" t="s">
        <v>665</v>
      </c>
      <c r="AM697" s="4">
        <v>2269</v>
      </c>
      <c r="AN697" s="4">
        <v>6325</v>
      </c>
      <c r="AO697" s="4">
        <v>2390</v>
      </c>
      <c r="AP697" s="4">
        <v>6340</v>
      </c>
      <c r="AQ697" s="4">
        <v>2119</v>
      </c>
      <c r="AR697" s="4">
        <v>4906</v>
      </c>
      <c r="AS697" s="4">
        <v>2298</v>
      </c>
      <c r="AT697" s="4">
        <v>3962</v>
      </c>
      <c r="AU697" s="4">
        <v>2121</v>
      </c>
      <c r="AV697" s="4">
        <v>3755</v>
      </c>
      <c r="AW697" s="4">
        <v>2620</v>
      </c>
      <c r="AX697" s="4">
        <v>4220</v>
      </c>
      <c r="AY697" s="6">
        <v>1230</v>
      </c>
      <c r="AZ697" s="6">
        <v>3540</v>
      </c>
      <c r="BA697" s="4"/>
      <c r="BB697" s="4"/>
    </row>
    <row r="698" spans="24:54" ht="12"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L698" s="1" t="s">
        <v>666</v>
      </c>
      <c r="AM698" s="4">
        <v>2061</v>
      </c>
      <c r="AN698" s="4">
        <v>3243</v>
      </c>
      <c r="AO698" s="4">
        <v>2003.5</v>
      </c>
      <c r="AP698" s="4">
        <v>3185.5</v>
      </c>
      <c r="AQ698" s="4">
        <v>1746</v>
      </c>
      <c r="AR698" s="4">
        <v>2928</v>
      </c>
      <c r="AU698" s="4">
        <v>1795</v>
      </c>
      <c r="AV698" s="4">
        <v>2977</v>
      </c>
      <c r="AW698" s="4">
        <v>1725</v>
      </c>
      <c r="AX698" s="4">
        <v>2907</v>
      </c>
      <c r="AY698" s="6">
        <v>720</v>
      </c>
      <c r="AZ698" s="6">
        <v>1660</v>
      </c>
      <c r="BA698" s="4"/>
      <c r="BB698" s="4"/>
    </row>
    <row r="699" spans="38:54" ht="12">
      <c r="AL699" s="1" t="s">
        <v>667</v>
      </c>
      <c r="AM699" s="4">
        <v>1084.5</v>
      </c>
      <c r="AN699" s="4">
        <v>5751.5</v>
      </c>
      <c r="AO699" s="4">
        <v>1364</v>
      </c>
      <c r="AP699" s="4">
        <v>6031</v>
      </c>
      <c r="AQ699" s="4">
        <v>1090</v>
      </c>
      <c r="AR699" s="4">
        <v>5621</v>
      </c>
      <c r="AS699" s="6">
        <v>1114</v>
      </c>
      <c r="AT699" s="6">
        <v>5645</v>
      </c>
      <c r="AU699" s="4">
        <v>982</v>
      </c>
      <c r="AV699" s="4">
        <v>5513</v>
      </c>
      <c r="AW699" s="4">
        <v>1044</v>
      </c>
      <c r="AX699" s="4">
        <v>5031</v>
      </c>
      <c r="AY699" s="4">
        <v>315</v>
      </c>
      <c r="AZ699" s="4">
        <v>2943</v>
      </c>
      <c r="BA699" s="4"/>
      <c r="BB699" s="4"/>
    </row>
    <row r="701" spans="24:54" ht="12"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L701" s="1" t="s">
        <v>668</v>
      </c>
      <c r="AM701" s="4">
        <v>1571</v>
      </c>
      <c r="AN701" s="4">
        <v>4527.5</v>
      </c>
      <c r="AO701" s="4"/>
      <c r="AP701" s="4"/>
      <c r="AQ701" s="4"/>
      <c r="AR701" s="4"/>
      <c r="AS701" s="4">
        <v>1177</v>
      </c>
      <c r="AT701" s="4">
        <v>3067</v>
      </c>
      <c r="AU701" s="6">
        <v>1203</v>
      </c>
      <c r="AV701" s="6">
        <v>3083</v>
      </c>
      <c r="AW701" s="4">
        <v>1210</v>
      </c>
      <c r="AX701" s="4">
        <v>3090</v>
      </c>
      <c r="AY701" s="6">
        <v>866</v>
      </c>
      <c r="AZ701" s="6">
        <v>2344</v>
      </c>
      <c r="BA701" s="4">
        <v>1091.5</v>
      </c>
      <c r="BB701" s="4">
        <v>3881.5</v>
      </c>
    </row>
    <row r="702" spans="24:54" ht="12"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L702" s="1" t="s">
        <v>669</v>
      </c>
      <c r="AM702" s="4">
        <v>2560</v>
      </c>
      <c r="AN702" s="4">
        <v>6400</v>
      </c>
      <c r="AO702" s="4">
        <v>2470</v>
      </c>
      <c r="AP702" s="4">
        <v>6600</v>
      </c>
      <c r="AQ702" s="4">
        <v>1850</v>
      </c>
      <c r="AR702" s="4">
        <v>3780</v>
      </c>
      <c r="AS702" s="4"/>
      <c r="AT702" s="4"/>
      <c r="AU702" s="6">
        <v>2340</v>
      </c>
      <c r="AV702" s="6">
        <v>4550</v>
      </c>
      <c r="AW702" s="6">
        <v>1860</v>
      </c>
      <c r="AX702" s="4">
        <v>4650</v>
      </c>
      <c r="AY702" s="6">
        <v>750</v>
      </c>
      <c r="AZ702" s="6">
        <v>1287</v>
      </c>
      <c r="BA702" s="4"/>
      <c r="BB702" s="4"/>
    </row>
    <row r="703" spans="38:54" ht="12">
      <c r="AL703" s="1" t="s">
        <v>670</v>
      </c>
      <c r="AM703" s="4">
        <v>1712</v>
      </c>
      <c r="AN703" s="4">
        <v>4916</v>
      </c>
      <c r="AO703" s="4">
        <v>1564</v>
      </c>
      <c r="AP703" s="4">
        <v>4768</v>
      </c>
      <c r="AQ703" s="6">
        <v>1392</v>
      </c>
      <c r="AR703" s="6">
        <v>4596</v>
      </c>
      <c r="AS703" s="4"/>
      <c r="AT703" s="4"/>
      <c r="AU703" s="4">
        <v>1498</v>
      </c>
      <c r="AV703" s="4">
        <v>4702</v>
      </c>
      <c r="AW703" s="4"/>
      <c r="AX703" s="4"/>
      <c r="AY703" s="6">
        <v>846</v>
      </c>
      <c r="AZ703" s="6">
        <v>3276</v>
      </c>
      <c r="BA703" s="4">
        <v>204</v>
      </c>
      <c r="BB703" s="20" t="s">
        <v>448</v>
      </c>
    </row>
    <row r="705" spans="24:54" ht="12"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L705" s="1" t="s">
        <v>671</v>
      </c>
      <c r="AM705" s="4">
        <v>1020</v>
      </c>
      <c r="AN705" s="4">
        <v>4140</v>
      </c>
      <c r="AO705" s="4">
        <v>966</v>
      </c>
      <c r="AP705" s="4">
        <v>4086</v>
      </c>
      <c r="AQ705" s="6">
        <v>1020</v>
      </c>
      <c r="AR705" s="6">
        <v>4140</v>
      </c>
      <c r="AS705" s="6">
        <v>985</v>
      </c>
      <c r="AT705" s="6">
        <v>4105</v>
      </c>
      <c r="AU705" s="6">
        <v>950</v>
      </c>
      <c r="AV705" s="6">
        <v>4070</v>
      </c>
      <c r="AW705" s="4">
        <v>991.5</v>
      </c>
      <c r="AX705" s="4">
        <v>4111.5</v>
      </c>
      <c r="AY705" s="6">
        <v>450</v>
      </c>
      <c r="AZ705" s="6">
        <v>1273</v>
      </c>
      <c r="BA705" s="6">
        <v>846.5</v>
      </c>
      <c r="BB705" s="6">
        <v>4311.5</v>
      </c>
    </row>
    <row r="706" spans="24:54" ht="12"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L706" s="1" t="s">
        <v>672</v>
      </c>
      <c r="AM706" s="4">
        <v>2960.5</v>
      </c>
      <c r="AN706" s="4">
        <v>7363.5</v>
      </c>
      <c r="AO706" s="4">
        <v>2638.5</v>
      </c>
      <c r="AP706" s="4">
        <v>6418.5</v>
      </c>
      <c r="AQ706" s="4"/>
      <c r="AR706" s="4"/>
      <c r="AS706" s="4">
        <v>3062</v>
      </c>
      <c r="AT706" s="4">
        <v>6145</v>
      </c>
      <c r="AU706" s="4">
        <v>2362</v>
      </c>
      <c r="AV706" s="4">
        <v>5318</v>
      </c>
      <c r="AW706" s="4">
        <v>2033</v>
      </c>
      <c r="AX706" s="4">
        <v>4088</v>
      </c>
      <c r="AY706" s="4">
        <v>876</v>
      </c>
      <c r="AZ706" s="4">
        <v>4360</v>
      </c>
      <c r="BA706" s="4"/>
      <c r="BB706" s="4"/>
    </row>
    <row r="707" spans="38:54" ht="12">
      <c r="AL707" s="1" t="s">
        <v>673</v>
      </c>
      <c r="AM707" s="4">
        <v>1778</v>
      </c>
      <c r="AN707" s="4">
        <v>4646</v>
      </c>
      <c r="AO707" s="4"/>
      <c r="AP707" s="4"/>
      <c r="AQ707" s="4"/>
      <c r="AR707" s="4"/>
      <c r="AS707" s="4">
        <v>1538</v>
      </c>
      <c r="AT707" s="4">
        <v>3776</v>
      </c>
      <c r="AU707" s="4">
        <v>1422</v>
      </c>
      <c r="AV707" s="4">
        <v>3492</v>
      </c>
      <c r="AW707" s="4">
        <v>1360</v>
      </c>
      <c r="AX707" s="4">
        <v>3330</v>
      </c>
      <c r="AY707" s="6">
        <v>893</v>
      </c>
      <c r="AZ707" s="4">
        <v>2623</v>
      </c>
      <c r="BA707" s="4"/>
      <c r="BB707" s="4"/>
    </row>
    <row r="708" spans="24:38" ht="12"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L708" s="11" t="s">
        <v>674</v>
      </c>
    </row>
    <row r="709" ht="12">
      <c r="AL709" s="11" t="s">
        <v>675</v>
      </c>
    </row>
    <row r="710" spans="38:55" ht="12">
      <c r="AL710" s="11" t="s">
        <v>676</v>
      </c>
      <c r="BC710" s="6">
        <f>SUM(BC711:BM711)</f>
        <v>93</v>
      </c>
    </row>
    <row r="711" spans="38:65" ht="12">
      <c r="AL711" s="11" t="s">
        <v>677</v>
      </c>
      <c r="BC711" s="6">
        <v>18</v>
      </c>
      <c r="BD711" s="6">
        <v>8</v>
      </c>
      <c r="BE711" s="6">
        <v>7</v>
      </c>
      <c r="BF711" s="6">
        <v>8</v>
      </c>
      <c r="BG711" s="6">
        <v>7</v>
      </c>
      <c r="BH711" s="6">
        <v>8</v>
      </c>
      <c r="BI711" s="6">
        <v>7</v>
      </c>
      <c r="BJ711" s="6">
        <v>8</v>
      </c>
      <c r="BK711" s="6">
        <v>7</v>
      </c>
      <c r="BL711" s="6">
        <v>8</v>
      </c>
      <c r="BM711" s="6">
        <v>7</v>
      </c>
    </row>
    <row r="713" ht="12">
      <c r="BC713" s="7" t="s">
        <v>678</v>
      </c>
    </row>
    <row r="715" ht="12">
      <c r="BC715" s="7" t="s">
        <v>646</v>
      </c>
    </row>
    <row r="716" ht="12">
      <c r="BC716" s="7" t="s">
        <v>679</v>
      </c>
    </row>
    <row r="717" spans="17:55" ht="12">
      <c r="Q717" s="16"/>
      <c r="R717" s="16"/>
      <c r="S717" s="16"/>
      <c r="T717" s="16"/>
      <c r="BC717" s="7" t="s">
        <v>680</v>
      </c>
    </row>
    <row r="718" ht="12">
      <c r="BC718" s="7" t="s">
        <v>649</v>
      </c>
    </row>
    <row r="721" spans="56:62" ht="12">
      <c r="BD721" s="7" t="s">
        <v>636</v>
      </c>
      <c r="BJ721" s="7" t="s">
        <v>650</v>
      </c>
    </row>
    <row r="722" spans="56:64" ht="12">
      <c r="BD722" s="7" t="s">
        <v>652</v>
      </c>
      <c r="BF722" s="7" t="s">
        <v>653</v>
      </c>
      <c r="BH722" s="7" t="s">
        <v>654</v>
      </c>
      <c r="BJ722" s="7" t="s">
        <v>652</v>
      </c>
      <c r="BL722" s="7" t="s">
        <v>653</v>
      </c>
    </row>
    <row r="723" spans="56:65" ht="12">
      <c r="BD723" s="7" t="s">
        <v>655</v>
      </c>
      <c r="BE723" s="7" t="s">
        <v>656</v>
      </c>
      <c r="BF723" s="7" t="s">
        <v>655</v>
      </c>
      <c r="BG723" s="7" t="s">
        <v>656</v>
      </c>
      <c r="BH723" s="7" t="s">
        <v>655</v>
      </c>
      <c r="BI723" s="7" t="s">
        <v>656</v>
      </c>
      <c r="BJ723" s="7" t="s">
        <v>655</v>
      </c>
      <c r="BK723" s="7" t="s">
        <v>656</v>
      </c>
      <c r="BL723" s="7" t="s">
        <v>655</v>
      </c>
      <c r="BM723" s="7" t="s">
        <v>656</v>
      </c>
    </row>
    <row r="724" spans="56:65" ht="12">
      <c r="BD724" s="7" t="s">
        <v>657</v>
      </c>
      <c r="BE724" s="7" t="s">
        <v>657</v>
      </c>
      <c r="BF724" s="7" t="s">
        <v>657</v>
      </c>
      <c r="BG724" s="7" t="s">
        <v>657</v>
      </c>
      <c r="BH724" s="7" t="s">
        <v>657</v>
      </c>
      <c r="BI724" s="7" t="s">
        <v>657</v>
      </c>
      <c r="BJ724" s="7" t="s">
        <v>657</v>
      </c>
      <c r="BK724" s="7" t="s">
        <v>657</v>
      </c>
      <c r="BL724" s="7" t="s">
        <v>657</v>
      </c>
      <c r="BM724" s="7" t="s">
        <v>657</v>
      </c>
    </row>
    <row r="725" spans="55:65" ht="12">
      <c r="BC725" s="1" t="s">
        <v>658</v>
      </c>
      <c r="BD725" s="6">
        <v>1837</v>
      </c>
      <c r="BE725" s="6">
        <v>4742.5</v>
      </c>
      <c r="BF725" s="6">
        <v>1948</v>
      </c>
      <c r="BG725" s="6">
        <v>5100</v>
      </c>
      <c r="BH725" s="6">
        <v>1764</v>
      </c>
      <c r="BI725" s="6">
        <v>3344</v>
      </c>
      <c r="BJ725" s="6">
        <v>1214.5</v>
      </c>
      <c r="BK725" s="6">
        <v>3753</v>
      </c>
      <c r="BL725" s="6">
        <v>1480</v>
      </c>
      <c r="BM725" s="6">
        <v>3284</v>
      </c>
    </row>
    <row r="727" spans="55:65" ht="12">
      <c r="BC727" s="1" t="s">
        <v>659</v>
      </c>
      <c r="BD727" s="4">
        <v>1643</v>
      </c>
      <c r="BE727" s="4">
        <v>4457</v>
      </c>
      <c r="BF727" s="4">
        <v>2070</v>
      </c>
      <c r="BG727" s="4">
        <v>3960</v>
      </c>
      <c r="BH727" s="4">
        <v>1723.5</v>
      </c>
      <c r="BI727" s="4">
        <v>2902.5</v>
      </c>
      <c r="BJ727" s="4">
        <v>1638</v>
      </c>
      <c r="BK727" s="4">
        <v>2232.5</v>
      </c>
      <c r="BL727" s="6">
        <v>1388</v>
      </c>
      <c r="BM727" s="6">
        <v>2166</v>
      </c>
    </row>
    <row r="728" spans="55:65" ht="12">
      <c r="BC728" s="1" t="s">
        <v>660</v>
      </c>
      <c r="BD728" s="4">
        <v>2100</v>
      </c>
      <c r="BE728" s="4">
        <v>4450</v>
      </c>
      <c r="BF728" s="4"/>
      <c r="BG728" s="4"/>
      <c r="BH728" s="4"/>
      <c r="BI728" s="4"/>
      <c r="BJ728" s="4">
        <v>1758</v>
      </c>
      <c r="BK728" s="4">
        <v>3486</v>
      </c>
      <c r="BL728" s="4">
        <v>1380</v>
      </c>
      <c r="BM728" s="4">
        <v>2700</v>
      </c>
    </row>
    <row r="729" spans="55:65" ht="12">
      <c r="BC729" s="1" t="s">
        <v>661</v>
      </c>
      <c r="BD729" s="4">
        <v>1837</v>
      </c>
      <c r="BE729" s="4">
        <v>5723</v>
      </c>
      <c r="BF729" s="4">
        <v>1906</v>
      </c>
      <c r="BG729" s="4">
        <v>5792</v>
      </c>
      <c r="BH729" s="6">
        <v>1895</v>
      </c>
      <c r="BI729" s="6">
        <v>5781</v>
      </c>
      <c r="BJ729" s="4">
        <v>1842</v>
      </c>
      <c r="BK729" s="4">
        <v>5731</v>
      </c>
      <c r="BL729" s="4">
        <v>1845</v>
      </c>
      <c r="BM729" s="4">
        <v>5731</v>
      </c>
    </row>
    <row r="731" spans="55:78" ht="12">
      <c r="BC731" s="1" t="s">
        <v>662</v>
      </c>
      <c r="BD731" s="4">
        <v>2001</v>
      </c>
      <c r="BE731" s="4">
        <v>5313</v>
      </c>
      <c r="BF731" s="4">
        <v>1932</v>
      </c>
      <c r="BG731" s="4">
        <v>5922</v>
      </c>
      <c r="BH731" s="4"/>
      <c r="BI731" s="4"/>
      <c r="BJ731" s="4">
        <v>1608</v>
      </c>
      <c r="BK731" s="4">
        <v>4086</v>
      </c>
      <c r="BL731" s="6">
        <v>1501.5</v>
      </c>
      <c r="BM731" s="6">
        <v>3979.5</v>
      </c>
      <c r="BZ731" s="4"/>
    </row>
    <row r="732" spans="55:65" ht="12">
      <c r="BC732" s="1" t="s">
        <v>663</v>
      </c>
      <c r="BD732" s="4">
        <v>1870</v>
      </c>
      <c r="BE732" s="4">
        <v>5190</v>
      </c>
      <c r="BF732" s="4">
        <v>1780</v>
      </c>
      <c r="BG732" s="4">
        <v>5100</v>
      </c>
      <c r="BH732" s="4"/>
      <c r="BI732" s="4"/>
      <c r="BJ732" s="4">
        <v>1436</v>
      </c>
      <c r="BK732" s="4">
        <v>4036</v>
      </c>
      <c r="BL732" s="4">
        <v>1432</v>
      </c>
      <c r="BM732" s="4">
        <v>4032</v>
      </c>
    </row>
    <row r="733" spans="55:65" ht="12">
      <c r="BC733" s="1" t="s">
        <v>664</v>
      </c>
      <c r="BD733" s="4">
        <v>2046</v>
      </c>
      <c r="BE733" s="4">
        <v>5246</v>
      </c>
      <c r="BF733" s="4">
        <v>1562</v>
      </c>
      <c r="BG733" s="4">
        <v>3312</v>
      </c>
      <c r="BH733" s="6">
        <v>1732</v>
      </c>
      <c r="BI733" s="6">
        <v>3140</v>
      </c>
      <c r="BJ733" s="4"/>
      <c r="BK733" s="4"/>
      <c r="BL733" s="6">
        <v>1594</v>
      </c>
      <c r="BM733" s="6">
        <v>3256</v>
      </c>
    </row>
    <row r="734" ht="12">
      <c r="BZ734" s="4"/>
    </row>
    <row r="735" spans="55:65" ht="12">
      <c r="BC735" s="1" t="s">
        <v>665</v>
      </c>
      <c r="BD735" s="6">
        <v>3335</v>
      </c>
      <c r="BE735" s="4">
        <v>5732</v>
      </c>
      <c r="BF735" s="4">
        <v>3472</v>
      </c>
      <c r="BG735" s="4">
        <v>5896</v>
      </c>
      <c r="BH735" s="4">
        <v>2289</v>
      </c>
      <c r="BI735" s="4">
        <v>3513</v>
      </c>
      <c r="BJ735" s="4">
        <v>2550</v>
      </c>
      <c r="BK735" s="4">
        <v>2590</v>
      </c>
      <c r="BL735" s="6">
        <v>2382</v>
      </c>
      <c r="BM735" s="6">
        <v>2382</v>
      </c>
    </row>
    <row r="736" spans="55:65" ht="12">
      <c r="BC736" s="1" t="s">
        <v>666</v>
      </c>
      <c r="BD736" s="4">
        <v>2061</v>
      </c>
      <c r="BE736" s="4">
        <v>3243</v>
      </c>
      <c r="BF736" s="4">
        <v>2003.5</v>
      </c>
      <c r="BG736" s="4">
        <v>3185.5</v>
      </c>
      <c r="BH736" s="4">
        <v>1746</v>
      </c>
      <c r="BI736" s="4">
        <v>2928</v>
      </c>
      <c r="BJ736" s="4"/>
      <c r="BK736" s="4"/>
      <c r="BL736" s="4">
        <v>1762.5</v>
      </c>
      <c r="BM736" s="4">
        <v>2944.5</v>
      </c>
    </row>
    <row r="737" spans="55:65" ht="12">
      <c r="BC737" s="1" t="s">
        <v>667</v>
      </c>
      <c r="BD737" s="6">
        <v>1112</v>
      </c>
      <c r="BE737" s="6">
        <v>5754.5</v>
      </c>
      <c r="BF737" s="6">
        <v>1364</v>
      </c>
      <c r="BG737" s="6">
        <v>6031</v>
      </c>
      <c r="BH737" s="6">
        <v>1090</v>
      </c>
      <c r="BI737" s="6">
        <v>5621</v>
      </c>
      <c r="BJ737" s="6">
        <v>1114</v>
      </c>
      <c r="BK737" s="6">
        <v>5645</v>
      </c>
      <c r="BL737" s="6">
        <v>982</v>
      </c>
      <c r="BM737" s="6">
        <v>5513</v>
      </c>
    </row>
    <row r="739" spans="55:65" ht="12">
      <c r="BC739" s="1" t="s">
        <v>668</v>
      </c>
      <c r="BD739" s="4">
        <v>1648.5</v>
      </c>
      <c r="BE739" s="4">
        <v>4742.5</v>
      </c>
      <c r="BJ739" s="4">
        <v>1213</v>
      </c>
      <c r="BK739" s="4">
        <v>3040</v>
      </c>
      <c r="BL739" s="6">
        <v>1235</v>
      </c>
      <c r="BM739" s="6">
        <v>3062</v>
      </c>
    </row>
    <row r="740" spans="55:65" ht="12">
      <c r="BC740" s="1" t="s">
        <v>669</v>
      </c>
      <c r="BD740" s="4">
        <v>2560</v>
      </c>
      <c r="BE740" s="4">
        <v>2560</v>
      </c>
      <c r="BF740" s="4">
        <v>2470</v>
      </c>
      <c r="BG740" s="4">
        <v>2470</v>
      </c>
      <c r="BH740" s="4">
        <v>1850</v>
      </c>
      <c r="BI740" s="4">
        <v>1850</v>
      </c>
      <c r="BJ740" s="4"/>
      <c r="BK740" s="4"/>
      <c r="BL740" s="6">
        <v>2340</v>
      </c>
      <c r="BM740" s="6">
        <v>2340</v>
      </c>
    </row>
    <row r="741" spans="55:65" ht="12">
      <c r="BC741" s="1" t="s">
        <v>670</v>
      </c>
      <c r="BD741" s="4">
        <v>2078</v>
      </c>
      <c r="BE741" s="4">
        <v>5282</v>
      </c>
      <c r="BF741" s="4">
        <v>1894</v>
      </c>
      <c r="BG741" s="4">
        <v>5098</v>
      </c>
      <c r="BH741" s="6">
        <v>1806</v>
      </c>
      <c r="BI741" s="6">
        <v>5010</v>
      </c>
      <c r="BJ741" s="4"/>
      <c r="BK741" s="4"/>
      <c r="BL741" s="4">
        <v>1922</v>
      </c>
      <c r="BM741" s="6">
        <v>5126</v>
      </c>
    </row>
    <row r="743" spans="55:65" ht="12">
      <c r="BC743" s="1" t="s">
        <v>671</v>
      </c>
      <c r="BD743" s="6">
        <v>816</v>
      </c>
      <c r="BE743" s="6">
        <v>3312</v>
      </c>
      <c r="BF743" s="6">
        <v>772.8</v>
      </c>
      <c r="BG743" s="6">
        <v>3268.8</v>
      </c>
      <c r="BH743" s="6">
        <v>816</v>
      </c>
      <c r="BI743" s="6">
        <v>3312</v>
      </c>
      <c r="BJ743" s="6">
        <v>788</v>
      </c>
      <c r="BK743" s="6">
        <v>3284</v>
      </c>
      <c r="BL743" s="6">
        <v>760</v>
      </c>
      <c r="BM743" s="6">
        <v>3256</v>
      </c>
    </row>
    <row r="744" spans="55:65" ht="12">
      <c r="BC744" s="1" t="s">
        <v>672</v>
      </c>
      <c r="BD744" s="4">
        <v>3191.5</v>
      </c>
      <c r="BE744" s="4">
        <v>6208.5</v>
      </c>
      <c r="BF744" s="4">
        <v>3110.5</v>
      </c>
      <c r="BG744" s="4">
        <v>7177.5</v>
      </c>
      <c r="BH744" s="4"/>
      <c r="BI744" s="4"/>
      <c r="BJ744" s="4">
        <v>2316</v>
      </c>
      <c r="BK744" s="4">
        <v>6300</v>
      </c>
      <c r="BL744" s="6">
        <v>2630</v>
      </c>
      <c r="BM744" s="6">
        <v>5590</v>
      </c>
    </row>
    <row r="745" spans="55:65" ht="12">
      <c r="BC745" s="1" t="s">
        <v>673</v>
      </c>
      <c r="BD745" s="4">
        <v>1872</v>
      </c>
      <c r="BE745" s="4">
        <v>4866</v>
      </c>
      <c r="BF745" s="4"/>
      <c r="BG745" s="4"/>
      <c r="BH745" s="4"/>
      <c r="BI745" s="4"/>
      <c r="BJ745" s="4">
        <v>1652</v>
      </c>
      <c r="BK745" s="4">
        <v>4126</v>
      </c>
      <c r="BL745" s="4">
        <v>1642</v>
      </c>
      <c r="BM745" s="4">
        <v>4022</v>
      </c>
    </row>
    <row r="746" ht="12">
      <c r="BC746" s="11" t="s">
        <v>681</v>
      </c>
    </row>
    <row r="749" spans="67:81" ht="12">
      <c r="BO749" s="6">
        <v>18</v>
      </c>
      <c r="BP749" s="6">
        <v>7</v>
      </c>
      <c r="BQ749" s="6">
        <v>7</v>
      </c>
      <c r="BR749" s="6">
        <v>8</v>
      </c>
      <c r="BS749" s="6">
        <v>8</v>
      </c>
      <c r="BT749" s="6">
        <v>8</v>
      </c>
      <c r="BU749" s="6">
        <v>8</v>
      </c>
      <c r="BV749" s="6">
        <v>8</v>
      </c>
      <c r="BW749" s="6">
        <v>7</v>
      </c>
      <c r="BX749" s="6">
        <v>8</v>
      </c>
      <c r="BY749" s="6">
        <v>7</v>
      </c>
      <c r="BZ749" s="6">
        <v>8</v>
      </c>
      <c r="CA749" s="6">
        <v>7</v>
      </c>
      <c r="CB749" s="6">
        <v>8</v>
      </c>
      <c r="CC749" s="6">
        <v>8</v>
      </c>
    </row>
    <row r="750" spans="24:67" ht="12"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BO750" s="6">
        <f>SUM(BO749:CC749)</f>
        <v>125</v>
      </c>
    </row>
    <row r="752" ht="12">
      <c r="BO752" s="7" t="s">
        <v>682</v>
      </c>
    </row>
    <row r="753" spans="24:35" ht="12"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spans="24:67" ht="12"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BO754" s="7" t="s">
        <v>646</v>
      </c>
    </row>
    <row r="755" spans="24:67" ht="12"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BO755" s="7" t="s">
        <v>683</v>
      </c>
    </row>
    <row r="756" spans="24:67" ht="12"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BO756" s="7" t="s">
        <v>648</v>
      </c>
    </row>
    <row r="757" spans="24:67" ht="12"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BO757" s="7" t="s">
        <v>649</v>
      </c>
    </row>
    <row r="760" spans="68:80" ht="12">
      <c r="BP760" s="7" t="s">
        <v>684</v>
      </c>
      <c r="BR760" s="7" t="s">
        <v>685</v>
      </c>
      <c r="BT760" s="7" t="s">
        <v>686</v>
      </c>
      <c r="BV760" s="7" t="s">
        <v>687</v>
      </c>
      <c r="BX760" s="7" t="s">
        <v>688</v>
      </c>
      <c r="BZ760" s="7" t="s">
        <v>689</v>
      </c>
      <c r="CB760" s="7" t="s">
        <v>690</v>
      </c>
    </row>
    <row r="761" spans="68:81" ht="12">
      <c r="BP761" s="7" t="s">
        <v>655</v>
      </c>
      <c r="BQ761" s="7" t="s">
        <v>656</v>
      </c>
      <c r="BR761" s="7" t="s">
        <v>655</v>
      </c>
      <c r="BS761" s="7" t="s">
        <v>656</v>
      </c>
      <c r="BT761" s="7" t="s">
        <v>655</v>
      </c>
      <c r="BU761" s="7" t="s">
        <v>656</v>
      </c>
      <c r="BV761" s="7" t="s">
        <v>655</v>
      </c>
      <c r="BW761" s="7" t="s">
        <v>656</v>
      </c>
      <c r="BX761" s="7" t="s">
        <v>655</v>
      </c>
      <c r="BY761" s="7" t="s">
        <v>656</v>
      </c>
      <c r="BZ761" s="7" t="s">
        <v>655</v>
      </c>
      <c r="CA761" s="7" t="s">
        <v>656</v>
      </c>
      <c r="CB761" s="7" t="s">
        <v>655</v>
      </c>
      <c r="CC761" s="7" t="s">
        <v>656</v>
      </c>
    </row>
    <row r="762" spans="68:81" ht="12">
      <c r="BP762" s="7" t="s">
        <v>657</v>
      </c>
      <c r="BQ762" s="7" t="s">
        <v>657</v>
      </c>
      <c r="BR762" s="7" t="s">
        <v>657</v>
      </c>
      <c r="BS762" s="7" t="s">
        <v>657</v>
      </c>
      <c r="BT762" s="7" t="s">
        <v>657</v>
      </c>
      <c r="BU762" s="7" t="s">
        <v>657</v>
      </c>
      <c r="BV762" s="7" t="s">
        <v>657</v>
      </c>
      <c r="BW762" s="7" t="s">
        <v>657</v>
      </c>
      <c r="BX762" s="7" t="s">
        <v>657</v>
      </c>
      <c r="BY762" s="7" t="s">
        <v>657</v>
      </c>
      <c r="BZ762" s="7" t="s">
        <v>657</v>
      </c>
      <c r="CA762" s="7" t="s">
        <v>657</v>
      </c>
      <c r="CB762" s="7" t="s">
        <v>657</v>
      </c>
      <c r="CC762" s="7" t="s">
        <v>657</v>
      </c>
    </row>
    <row r="763" spans="67:81" ht="12">
      <c r="BO763" s="1" t="s">
        <v>658</v>
      </c>
      <c r="BP763" s="6">
        <v>2500</v>
      </c>
      <c r="BQ763" s="6">
        <v>6366</v>
      </c>
      <c r="BR763" s="6">
        <v>5716.5</v>
      </c>
      <c r="BS763" s="6">
        <v>13885</v>
      </c>
      <c r="BT763" s="6">
        <v>4549</v>
      </c>
      <c r="BU763" s="6">
        <v>12121</v>
      </c>
      <c r="BV763" s="6">
        <f>BV777</f>
        <v>3051</v>
      </c>
      <c r="BW763" s="6">
        <f>BW777</f>
        <v>7211</v>
      </c>
      <c r="BX763" s="6">
        <v>3381</v>
      </c>
      <c r="BY763" s="6">
        <v>10817</v>
      </c>
      <c r="BZ763" s="6">
        <v>2244</v>
      </c>
      <c r="CA763" s="6">
        <v>5932.76</v>
      </c>
      <c r="CB763" s="6">
        <v>5741</v>
      </c>
      <c r="CC763" s="6">
        <v>11816</v>
      </c>
    </row>
    <row r="765" spans="67:79" ht="12">
      <c r="BO765" s="1" t="s">
        <v>659</v>
      </c>
      <c r="BP765" s="4">
        <v>2472</v>
      </c>
      <c r="BQ765" s="4">
        <v>5148</v>
      </c>
      <c r="BR765" s="6">
        <v>5009</v>
      </c>
      <c r="BS765" s="6">
        <v>13885</v>
      </c>
      <c r="BT765" s="4">
        <v>5828.25</v>
      </c>
      <c r="BU765" s="4">
        <v>8879.25</v>
      </c>
      <c r="BV765" s="4">
        <v>3139</v>
      </c>
      <c r="BW765" s="4">
        <v>8179</v>
      </c>
      <c r="BX765" s="4">
        <v>1875</v>
      </c>
      <c r="BY765" s="4">
        <v>5625</v>
      </c>
      <c r="BZ765" s="6">
        <v>1806</v>
      </c>
      <c r="CA765" s="6">
        <v>4758</v>
      </c>
    </row>
    <row r="766" spans="67:79" ht="12">
      <c r="BO766" s="1" t="s">
        <v>660</v>
      </c>
      <c r="BP766" s="4">
        <v>2080</v>
      </c>
      <c r="BQ766" s="4">
        <v>4690</v>
      </c>
      <c r="BR766" s="4">
        <v>5720</v>
      </c>
      <c r="BS766" s="4">
        <v>11440</v>
      </c>
      <c r="BT766" s="4"/>
      <c r="BU766" s="4"/>
      <c r="BV766" s="4"/>
      <c r="BW766" s="4"/>
      <c r="BX766" s="4"/>
      <c r="BY766" s="4"/>
      <c r="BZ766" s="4">
        <v>2620</v>
      </c>
      <c r="CA766" s="4">
        <v>5220</v>
      </c>
    </row>
    <row r="767" spans="67:79" ht="12">
      <c r="BO767" s="1" t="s">
        <v>661</v>
      </c>
      <c r="BP767" s="4">
        <v>2040</v>
      </c>
      <c r="BQ767" s="4">
        <v>6088.5</v>
      </c>
      <c r="BR767" s="4">
        <v>6261.2</v>
      </c>
      <c r="BS767" s="4">
        <v>15304.265</v>
      </c>
      <c r="BT767" s="4">
        <v>6258</v>
      </c>
      <c r="BU767" s="4">
        <v>15302</v>
      </c>
      <c r="BV767" s="4"/>
      <c r="BW767" s="4"/>
      <c r="BX767" s="4">
        <v>5351</v>
      </c>
      <c r="BY767" s="4">
        <v>12947.43</v>
      </c>
      <c r="BZ767" s="6">
        <v>1867.36</v>
      </c>
      <c r="CA767" s="6">
        <v>5753.52</v>
      </c>
    </row>
    <row r="769" spans="67:79" ht="12">
      <c r="BO769" s="1" t="s">
        <v>662</v>
      </c>
      <c r="BP769" s="4">
        <v>2809.5</v>
      </c>
      <c r="BQ769" s="4">
        <v>7909.5</v>
      </c>
      <c r="BR769" s="4">
        <v>4168</v>
      </c>
      <c r="BS769" s="4">
        <v>12052</v>
      </c>
      <c r="BT769" s="4">
        <v>4168</v>
      </c>
      <c r="BU769" s="4">
        <v>12052</v>
      </c>
      <c r="BV769" s="4"/>
      <c r="BW769" s="4"/>
      <c r="BX769" s="4">
        <v>2595</v>
      </c>
      <c r="BY769" s="20" t="s">
        <v>691</v>
      </c>
      <c r="BZ769" s="4">
        <v>2289</v>
      </c>
      <c r="CA769" s="4">
        <v>6177</v>
      </c>
    </row>
    <row r="770" spans="67:77" ht="12">
      <c r="BO770" s="1" t="s">
        <v>663</v>
      </c>
      <c r="BP770" s="4">
        <v>2500</v>
      </c>
      <c r="BQ770" s="4">
        <v>7400</v>
      </c>
      <c r="BR770" s="4">
        <v>4985</v>
      </c>
      <c r="BS770" s="4">
        <v>17135</v>
      </c>
      <c r="BT770" s="4">
        <v>4275</v>
      </c>
      <c r="BU770" s="4">
        <v>15855</v>
      </c>
      <c r="BV770" s="4"/>
      <c r="BW770" s="4"/>
      <c r="BX770" s="4"/>
      <c r="BY770" s="4"/>
    </row>
    <row r="771" spans="67:77" ht="12">
      <c r="BO771" s="1" t="s">
        <v>664</v>
      </c>
      <c r="BP771" s="4">
        <v>2807</v>
      </c>
      <c r="BQ771" s="4">
        <v>5807</v>
      </c>
      <c r="BR771" s="4">
        <v>4776</v>
      </c>
      <c r="BS771" s="4">
        <v>12576</v>
      </c>
      <c r="BT771" s="4">
        <v>3736</v>
      </c>
      <c r="BU771" s="4">
        <v>8336</v>
      </c>
      <c r="BV771" s="4"/>
      <c r="BW771" s="4"/>
      <c r="BX771" s="4">
        <v>3386</v>
      </c>
      <c r="BY771" s="4">
        <v>11736</v>
      </c>
    </row>
    <row r="773" spans="67:79" ht="12">
      <c r="BO773" s="1" t="s">
        <v>665</v>
      </c>
      <c r="BP773" s="4">
        <v>4563</v>
      </c>
      <c r="BQ773" s="4">
        <v>8084.5</v>
      </c>
      <c r="BR773" s="4">
        <v>8102</v>
      </c>
      <c r="BS773" s="4">
        <v>16256</v>
      </c>
      <c r="BT773" s="4">
        <v>6980</v>
      </c>
      <c r="BU773" s="4">
        <v>15752</v>
      </c>
      <c r="BV773" s="4"/>
      <c r="BW773" s="4"/>
      <c r="BX773" s="4"/>
      <c r="BY773" s="4"/>
      <c r="BZ773" s="6">
        <v>3022</v>
      </c>
      <c r="CA773" s="6">
        <v>7416</v>
      </c>
    </row>
    <row r="774" spans="67:79" ht="12">
      <c r="BO774" s="1" t="s">
        <v>666</v>
      </c>
      <c r="BP774" s="4">
        <v>2359</v>
      </c>
      <c r="BQ774" s="4">
        <v>3541</v>
      </c>
      <c r="BR774" s="4">
        <v>6105</v>
      </c>
      <c r="BS774" s="4">
        <v>12105</v>
      </c>
      <c r="BT774" s="4">
        <v>4105</v>
      </c>
      <c r="BU774" s="4">
        <v>10105</v>
      </c>
      <c r="BV774" s="4"/>
      <c r="BW774" s="4"/>
      <c r="BX774" s="4">
        <v>2750</v>
      </c>
      <c r="BY774" s="4">
        <v>6880</v>
      </c>
      <c r="BZ774" s="6">
        <v>2199</v>
      </c>
      <c r="CA774" s="6">
        <v>3381</v>
      </c>
    </row>
    <row r="775" spans="67:79" ht="12">
      <c r="BO775" s="1" t="s">
        <v>667</v>
      </c>
      <c r="BP775" s="4">
        <v>1071.5</v>
      </c>
      <c r="BQ775" s="4">
        <v>6840</v>
      </c>
      <c r="BR775" s="4">
        <v>1858</v>
      </c>
      <c r="BS775" s="4">
        <v>12687.5</v>
      </c>
      <c r="BT775" s="4">
        <v>2052</v>
      </c>
      <c r="BU775" s="4">
        <v>11452</v>
      </c>
      <c r="BV775" s="4"/>
      <c r="BW775" s="4"/>
      <c r="BX775" s="4">
        <v>1850</v>
      </c>
      <c r="BY775" s="4">
        <v>10817</v>
      </c>
      <c r="BZ775" s="6">
        <v>1793</v>
      </c>
      <c r="CA775" s="6">
        <v>6971</v>
      </c>
    </row>
    <row r="777" spans="67:81" ht="12">
      <c r="BO777" s="1" t="s">
        <v>668</v>
      </c>
      <c r="BP777" s="4">
        <v>1937</v>
      </c>
      <c r="BQ777" s="4">
        <v>5873</v>
      </c>
      <c r="BR777" s="4">
        <v>5370</v>
      </c>
      <c r="BS777" s="4">
        <v>12840</v>
      </c>
      <c r="BT777" s="4">
        <v>4990</v>
      </c>
      <c r="BU777" s="4">
        <v>12190</v>
      </c>
      <c r="BV777" s="4">
        <v>3051</v>
      </c>
      <c r="BW777" s="4">
        <v>7211</v>
      </c>
      <c r="BX777" s="4">
        <v>3786</v>
      </c>
      <c r="BY777" s="4">
        <v>10406</v>
      </c>
      <c r="CB777" s="4">
        <v>5330</v>
      </c>
      <c r="CC777" s="4">
        <v>12800</v>
      </c>
    </row>
    <row r="778" spans="67:77" ht="12">
      <c r="BO778" s="1" t="s">
        <v>669</v>
      </c>
      <c r="BP778" s="4">
        <v>3590</v>
      </c>
      <c r="BQ778" s="4">
        <v>7600</v>
      </c>
      <c r="BR778" s="4">
        <v>4360</v>
      </c>
      <c r="BS778" s="4">
        <v>9420</v>
      </c>
      <c r="BT778" s="4">
        <v>2800</v>
      </c>
      <c r="BU778" s="4">
        <v>5600</v>
      </c>
      <c r="BV778" s="4"/>
      <c r="BW778" s="4"/>
      <c r="BX778" s="4"/>
      <c r="BY778" s="4"/>
    </row>
    <row r="779" spans="67:79" ht="12">
      <c r="BO779" s="1" t="s">
        <v>670</v>
      </c>
      <c r="BP779" s="4">
        <v>2369</v>
      </c>
      <c r="BQ779" s="4">
        <v>5633</v>
      </c>
      <c r="BR779" s="4">
        <v>7139</v>
      </c>
      <c r="BS779" s="4">
        <v>11358</v>
      </c>
      <c r="BT779" s="4">
        <v>4838</v>
      </c>
      <c r="BU779" s="4">
        <v>9058</v>
      </c>
      <c r="BV779" s="4"/>
      <c r="BW779" s="4"/>
      <c r="BX779" s="4">
        <v>3376</v>
      </c>
      <c r="BY779" s="4">
        <v>6640</v>
      </c>
      <c r="BZ779" s="6">
        <v>2912</v>
      </c>
      <c r="CA779" s="6">
        <v>6112</v>
      </c>
    </row>
    <row r="781" spans="67:77" ht="12">
      <c r="BO781" s="1" t="s">
        <v>671</v>
      </c>
      <c r="BP781" s="6">
        <v>3245</v>
      </c>
      <c r="BQ781" s="6">
        <v>5945</v>
      </c>
      <c r="BR781" s="6">
        <v>5810</v>
      </c>
      <c r="BS781" s="6">
        <v>22111</v>
      </c>
      <c r="BT781" s="6">
        <v>4822</v>
      </c>
      <c r="BU781" s="6">
        <v>18355</v>
      </c>
      <c r="BV781" s="4">
        <v>1530</v>
      </c>
      <c r="BW781" s="4">
        <v>6480</v>
      </c>
      <c r="BX781" s="4">
        <v>5700</v>
      </c>
      <c r="BY781" s="4">
        <v>20100</v>
      </c>
    </row>
    <row r="782" spans="67:77" ht="12">
      <c r="BO782" s="1" t="s">
        <v>672</v>
      </c>
      <c r="BP782" s="4">
        <v>4146</v>
      </c>
      <c r="BQ782" s="4">
        <v>10084</v>
      </c>
      <c r="BR782" s="4">
        <v>7171.5</v>
      </c>
      <c r="BS782" s="4">
        <v>15021.5</v>
      </c>
      <c r="BT782" s="4">
        <v>6487</v>
      </c>
      <c r="BU782" s="4">
        <v>12717</v>
      </c>
      <c r="BX782" s="4">
        <v>5809</v>
      </c>
      <c r="BY782" s="4">
        <v>20809</v>
      </c>
    </row>
    <row r="783" spans="67:81" ht="12">
      <c r="BO783" s="1" t="s">
        <v>673</v>
      </c>
      <c r="BP783" s="4">
        <v>2772</v>
      </c>
      <c r="BQ783" s="4">
        <v>6366</v>
      </c>
      <c r="BR783" s="4">
        <v>5455</v>
      </c>
      <c r="BS783" s="4">
        <v>9865</v>
      </c>
      <c r="BT783" s="4">
        <v>3312</v>
      </c>
      <c r="BU783" s="4">
        <v>7560</v>
      </c>
      <c r="BV783" s="4"/>
      <c r="BW783" s="4"/>
      <c r="BX783" s="4"/>
      <c r="BY783" s="4"/>
      <c r="CB783" s="4">
        <v>6152</v>
      </c>
      <c r="CC783" s="4">
        <v>10832</v>
      </c>
    </row>
    <row r="784" ht="12">
      <c r="BO784" s="11" t="s">
        <v>692</v>
      </c>
    </row>
    <row r="786" ht="12">
      <c r="CD786" s="1" t="s">
        <v>693</v>
      </c>
    </row>
    <row r="789" ht="12">
      <c r="CE789" s="7" t="s">
        <v>694</v>
      </c>
    </row>
    <row r="790" ht="12">
      <c r="CE790" s="7" t="s">
        <v>695</v>
      </c>
    </row>
    <row r="791" ht="12">
      <c r="CE791" s="7" t="s">
        <v>696</v>
      </c>
    </row>
    <row r="870" ht="12">
      <c r="CG870" s="1" t="s">
        <v>697</v>
      </c>
    </row>
    <row r="872" ht="12">
      <c r="CH872" s="7" t="s">
        <v>698</v>
      </c>
    </row>
    <row r="873" ht="12">
      <c r="CH873" s="7" t="s">
        <v>695</v>
      </c>
    </row>
    <row r="874" ht="12">
      <c r="CH874" s="7" t="s">
        <v>696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Exchange&amp;C&amp;RApril 1989</oddHeader>
    <oddFooter>&amp;C-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