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10785" yWindow="-15" windowWidth="10830" windowHeight="10155"/>
  </bookViews>
  <sheets>
    <sheet name="NEW...Tabs 133-140" sheetId="19" r:id="rId1"/>
    <sheet name="OLD...Tables" sheetId="32" r:id="rId2"/>
    <sheet name="Summary Medians" sheetId="28" r:id="rId3"/>
    <sheet name="Tuition &amp; Fees Data" sheetId="12" r:id="rId4"/>
    <sheet name="Tuition &amp; Fees Policies A" sheetId="29" r:id="rId5"/>
    <sheet name="Tuition &amp; Fees Policies B" sheetId="30" r:id="rId6"/>
  </sheets>
  <definedNames>
    <definedName name="APPHEAD" localSheetId="1">#REF!</definedName>
    <definedName name="APPHEAD" localSheetId="2">#REF!</definedName>
    <definedName name="APPHEAD">#REF!</definedName>
    <definedName name="CHHEAD" localSheetId="1">#REF!</definedName>
    <definedName name="CHHEAD" localSheetId="2">#REF!</definedName>
    <definedName name="CHHEAD">#REF!</definedName>
    <definedName name="PAGE_17" localSheetId="1">#REF!</definedName>
    <definedName name="PAGE_17" localSheetId="2">#REF!</definedName>
    <definedName name="PAGE_17">#REF!</definedName>
    <definedName name="PAGE1" localSheetId="1">#REF!</definedName>
    <definedName name="PAGE1" localSheetId="2">#REF!</definedName>
    <definedName name="PAGE1">#REF!</definedName>
    <definedName name="PAGE10" localSheetId="1">#REF!</definedName>
    <definedName name="PAGE10" localSheetId="2">#REF!</definedName>
    <definedName name="PAGE10">#REF!</definedName>
    <definedName name="PAGE11" localSheetId="1">#REF!</definedName>
    <definedName name="PAGE11" localSheetId="2">#REF!</definedName>
    <definedName name="PAGE11">#REF!</definedName>
    <definedName name="PAGE12" localSheetId="1">#REF!</definedName>
    <definedName name="PAGE12" localSheetId="2">#REF!</definedName>
    <definedName name="PAGE12">#REF!</definedName>
    <definedName name="PAGE13" localSheetId="1">#REF!</definedName>
    <definedName name="PAGE13" localSheetId="2">#REF!</definedName>
    <definedName name="PAGE13">#REF!</definedName>
    <definedName name="PAGE14" localSheetId="1">#REF!</definedName>
    <definedName name="PAGE14" localSheetId="2">#REF!</definedName>
    <definedName name="PAGE14">#REF!</definedName>
    <definedName name="PAGE15" localSheetId="1">#REF!</definedName>
    <definedName name="PAGE15" localSheetId="2">#REF!</definedName>
    <definedName name="PAGE15">#REF!</definedName>
    <definedName name="PAGE16" localSheetId="1">#REF!</definedName>
    <definedName name="PAGE16" localSheetId="2">#REF!</definedName>
    <definedName name="PAGE16">#REF!</definedName>
    <definedName name="PAGE17" localSheetId="1">#REF!</definedName>
    <definedName name="PAGE17" localSheetId="2">#REF!</definedName>
    <definedName name="PAGE17">#REF!</definedName>
    <definedName name="PAGE18" localSheetId="1">#REF!</definedName>
    <definedName name="PAGE18" localSheetId="2">#REF!</definedName>
    <definedName name="PAGE18">#REF!</definedName>
    <definedName name="PAGE19" localSheetId="1">#REF!</definedName>
    <definedName name="PAGE19" localSheetId="2">#REF!</definedName>
    <definedName name="PAGE19">#REF!</definedName>
    <definedName name="PAGE2" localSheetId="1">#REF!</definedName>
    <definedName name="PAGE2" localSheetId="2">#REF!</definedName>
    <definedName name="PAGE2">#REF!</definedName>
    <definedName name="PAGE20" localSheetId="1">#REF!</definedName>
    <definedName name="PAGE20" localSheetId="2">#REF!</definedName>
    <definedName name="PAGE20">#REF!</definedName>
    <definedName name="PAGE3" localSheetId="1">#REF!</definedName>
    <definedName name="PAGE3" localSheetId="2">#REF!</definedName>
    <definedName name="PAGE3">#REF!</definedName>
    <definedName name="PAGE4" localSheetId="1">#REF!</definedName>
    <definedName name="PAGE4" localSheetId="2">#REF!</definedName>
    <definedName name="PAGE4">#REF!</definedName>
    <definedName name="PAGE5" localSheetId="1">#REF!</definedName>
    <definedName name="PAGE5" localSheetId="2">#REF!</definedName>
    <definedName name="PAGE5">#REF!</definedName>
    <definedName name="PAGE6" localSheetId="1">#REF!</definedName>
    <definedName name="PAGE6" localSheetId="2">#REF!</definedName>
    <definedName name="PAGE6">#REF!</definedName>
    <definedName name="PAGE7" localSheetId="1">#REF!</definedName>
    <definedName name="PAGE7" localSheetId="2">#REF!</definedName>
    <definedName name="PAGE7">#REF!</definedName>
    <definedName name="PAGE8" localSheetId="1">#REF!</definedName>
    <definedName name="PAGE8" localSheetId="2">#REF!</definedName>
    <definedName name="PAGE8">#REF!</definedName>
    <definedName name="PAGE9" localSheetId="1">#REF!</definedName>
    <definedName name="PAGE9" localSheetId="2">#REF!</definedName>
    <definedName name="PAGE9">#REF!</definedName>
    <definedName name="PART1" localSheetId="1">#REF!</definedName>
    <definedName name="PART1" localSheetId="2">#REF!</definedName>
    <definedName name="PART1">#REF!</definedName>
    <definedName name="PART2" localSheetId="1">#REF!</definedName>
    <definedName name="PART2" localSheetId="2">#REF!</definedName>
    <definedName name="PART2">#REF!</definedName>
    <definedName name="PART3" localSheetId="1">#REF!</definedName>
    <definedName name="PART3" localSheetId="2">#REF!</definedName>
    <definedName name="PART3">#REF!</definedName>
    <definedName name="PART4A" localSheetId="1">#REF!</definedName>
    <definedName name="PART4A" localSheetId="2">#REF!</definedName>
    <definedName name="PART4A">#REF!</definedName>
    <definedName name="PART4B" localSheetId="1">#REF!</definedName>
    <definedName name="PART4B" localSheetId="2">#REF!</definedName>
    <definedName name="PART4B">#REF!</definedName>
    <definedName name="PART5" localSheetId="1">#REF!</definedName>
    <definedName name="PART5" localSheetId="2">#REF!</definedName>
    <definedName name="PART5">#REF!</definedName>
    <definedName name="PART6A" localSheetId="1">#REF!</definedName>
    <definedName name="PART6A" localSheetId="2">#REF!</definedName>
    <definedName name="PART6A">#REF!</definedName>
    <definedName name="PART6B" localSheetId="1">#REF!</definedName>
    <definedName name="PART6B" localSheetId="2">#REF!</definedName>
    <definedName name="PART6B">#REF!</definedName>
    <definedName name="PART6C" localSheetId="1">#REF!</definedName>
    <definedName name="PART6C" localSheetId="2">#REF!</definedName>
    <definedName name="PART6C">#REF!</definedName>
    <definedName name="PART7B" localSheetId="1">#REF!</definedName>
    <definedName name="PART7B" localSheetId="2">#REF!</definedName>
    <definedName name="PART7B">#REF!</definedName>
    <definedName name="PART7C" localSheetId="1">#REF!</definedName>
    <definedName name="PART7C" localSheetId="2">#REF!</definedName>
    <definedName name="PART7C">#REF!</definedName>
    <definedName name="PART8" localSheetId="1">#REF!</definedName>
    <definedName name="PART8" localSheetId="2">#REF!</definedName>
    <definedName name="PART8">#REF!</definedName>
    <definedName name="_xlnm.Print_Area" localSheetId="0">'NEW...Tabs 133-140'!$A$1:$J$259</definedName>
    <definedName name="_xlnm.Print_Area" localSheetId="1">OLD...Tables!$A$1:$J$264</definedName>
    <definedName name="_xlnm.Print_Area" localSheetId="2">'Summary Medians'!$C$20:$BD$291</definedName>
    <definedName name="_xlnm.Print_Area" localSheetId="4">'Tuition &amp; Fees Policies A'!$A$4:$E$29</definedName>
    <definedName name="_xlnm.Print_Area" localSheetId="5">'Tuition &amp; Fees Policies B'!$A$1:$G$28</definedName>
    <definedName name="_xlnm.Print_Area">#REF!</definedName>
    <definedName name="_xlnm.Print_Titles" localSheetId="2">'Summary Medians'!$A:$B,'Summary Medians'!$1:$2</definedName>
    <definedName name="_xlnm.Print_Titles" localSheetId="4">'Tuition &amp; Fees Policies A'!$3:$4</definedName>
    <definedName name="_xlnm.Print_Titles" localSheetId="5">'Tuition &amp; Fees Policies B'!$2:$3</definedName>
    <definedName name="RATIONALE" localSheetId="1">#REF!</definedName>
    <definedName name="RATIONALE" localSheetId="2">#REF!</definedName>
    <definedName name="RATIONALE">#REF!</definedName>
    <definedName name="RATIONALE2" localSheetId="1">#REF!</definedName>
    <definedName name="RATIONALE2" localSheetId="2">#REF!</definedName>
    <definedName name="RATIONALE2">#REF!</definedName>
    <definedName name="SALHEAD" localSheetId="1">#REF!</definedName>
    <definedName name="SALHEAD" localSheetId="2">#REF!</definedName>
    <definedName name="SALHEAD">#REF!</definedName>
  </definedNames>
  <calcPr calcId="145621"/>
</workbook>
</file>

<file path=xl/calcChain.xml><?xml version="1.0" encoding="utf-8"?>
<calcChain xmlns="http://schemas.openxmlformats.org/spreadsheetml/2006/main">
  <c r="E289" i="28" l="1"/>
  <c r="I707" i="12" l="1"/>
  <c r="H707" i="12"/>
  <c r="Q190" i="12" l="1"/>
  <c r="O190" i="12"/>
  <c r="M190" i="12"/>
  <c r="K190" i="12"/>
  <c r="M189" i="12"/>
  <c r="K189" i="12"/>
  <c r="M188" i="12"/>
  <c r="K188" i="12"/>
  <c r="M187" i="12"/>
  <c r="K187" i="12"/>
  <c r="M186" i="12"/>
  <c r="L186" i="12"/>
  <c r="K186" i="12"/>
  <c r="J186" i="12"/>
  <c r="I186" i="12"/>
  <c r="H186" i="12"/>
  <c r="G186" i="12"/>
  <c r="M185" i="12"/>
  <c r="K185" i="12"/>
  <c r="Y184" i="12"/>
  <c r="W184" i="12"/>
  <c r="U184" i="12"/>
  <c r="S184" i="12"/>
  <c r="Q184" i="12"/>
  <c r="O184" i="12"/>
  <c r="M184" i="12"/>
  <c r="K184" i="12"/>
  <c r="I292" i="12" l="1"/>
  <c r="G292" i="12"/>
  <c r="I291" i="12"/>
  <c r="G291" i="12"/>
  <c r="I290" i="12"/>
  <c r="G290" i="12"/>
  <c r="I289" i="12"/>
  <c r="G289" i="12"/>
  <c r="I288" i="12"/>
  <c r="G288" i="12"/>
  <c r="I287" i="12"/>
  <c r="G287" i="12"/>
  <c r="I286" i="12"/>
  <c r="G286" i="12"/>
  <c r="I285" i="12"/>
  <c r="G285" i="12"/>
  <c r="I284" i="12"/>
  <c r="G284" i="12"/>
  <c r="I283" i="12"/>
  <c r="G283" i="12"/>
  <c r="I282" i="12"/>
  <c r="I281" i="12"/>
  <c r="G281" i="12"/>
  <c r="I280" i="12"/>
  <c r="I279" i="12"/>
  <c r="I278" i="12"/>
  <c r="I677" i="12" l="1"/>
  <c r="I676" i="12"/>
  <c r="I675" i="12"/>
  <c r="I674" i="12"/>
  <c r="I673" i="12"/>
  <c r="I672" i="12"/>
  <c r="I671" i="12"/>
  <c r="I670" i="12"/>
  <c r="I669" i="12"/>
  <c r="I668" i="12"/>
  <c r="I667" i="12"/>
  <c r="I666" i="12"/>
  <c r="I665" i="12"/>
  <c r="I664" i="12"/>
  <c r="I663" i="12"/>
  <c r="I662" i="12"/>
  <c r="I661" i="12"/>
  <c r="I660" i="12"/>
  <c r="I659" i="12"/>
  <c r="I658" i="12"/>
  <c r="I657" i="12"/>
  <c r="I656" i="12"/>
  <c r="I655" i="12"/>
  <c r="I654" i="12"/>
  <c r="I653" i="12"/>
  <c r="I652" i="12"/>
  <c r="I651" i="12"/>
  <c r="I650" i="12"/>
  <c r="I649" i="12"/>
  <c r="I648" i="12"/>
  <c r="I647" i="12"/>
  <c r="I646" i="12"/>
  <c r="I645" i="12"/>
  <c r="I644" i="12"/>
  <c r="I643" i="12"/>
  <c r="I642" i="12"/>
  <c r="I641" i="12"/>
  <c r="I640" i="12"/>
  <c r="I639" i="12"/>
  <c r="BD291" i="28" l="1"/>
  <c r="BA291" i="28"/>
  <c r="AX291" i="28"/>
  <c r="AU291" i="28"/>
  <c r="AR291" i="28"/>
  <c r="AO291" i="28"/>
  <c r="AL291" i="28"/>
  <c r="AI291" i="28"/>
  <c r="AF291" i="28"/>
  <c r="AC291" i="28"/>
  <c r="Z291" i="28"/>
  <c r="W291" i="28"/>
  <c r="T291" i="28"/>
  <c r="Q291" i="28"/>
  <c r="H290" i="28"/>
  <c r="E290" i="28"/>
  <c r="H289" i="28"/>
  <c r="H288" i="28"/>
  <c r="E288" i="28"/>
  <c r="H287" i="28"/>
  <c r="E287" i="28"/>
  <c r="H286" i="28"/>
  <c r="E286" i="28"/>
  <c r="H285" i="28"/>
  <c r="E285" i="28"/>
  <c r="H284" i="28"/>
  <c r="E284" i="28"/>
  <c r="H283" i="28"/>
  <c r="E283" i="28"/>
  <c r="H282" i="28"/>
  <c r="E282" i="28"/>
  <c r="N281" i="28"/>
  <c r="K281" i="28"/>
  <c r="H281" i="28"/>
  <c r="E281" i="28"/>
  <c r="N280" i="28"/>
  <c r="K280" i="28"/>
  <c r="H280" i="28"/>
  <c r="E280" i="28"/>
  <c r="N279" i="28"/>
  <c r="K279" i="28"/>
  <c r="H279" i="28"/>
  <c r="E279" i="28"/>
  <c r="N278" i="28"/>
  <c r="K278" i="28"/>
  <c r="H278" i="28"/>
  <c r="E278" i="28"/>
  <c r="N277" i="28"/>
  <c r="K277" i="28"/>
  <c r="H277" i="28"/>
  <c r="E277" i="28"/>
  <c r="N276" i="28"/>
  <c r="K276" i="28"/>
  <c r="H276" i="28"/>
  <c r="E276" i="28"/>
  <c r="N275" i="28"/>
  <c r="K275" i="28"/>
  <c r="H275" i="28"/>
  <c r="E275" i="28"/>
  <c r="BD274" i="28"/>
  <c r="BA274" i="28"/>
  <c r="AX274" i="28"/>
  <c r="AU274" i="28"/>
  <c r="AR274" i="28"/>
  <c r="AO274" i="28"/>
  <c r="AL274" i="28"/>
  <c r="AI274" i="28"/>
  <c r="AF274" i="28"/>
  <c r="AC274" i="28"/>
  <c r="Z274" i="28"/>
  <c r="W274" i="28"/>
  <c r="T274" i="28"/>
  <c r="Q274" i="28"/>
  <c r="H273" i="28"/>
  <c r="E273" i="28"/>
  <c r="H272" i="28"/>
  <c r="H271" i="28"/>
  <c r="E271" i="28"/>
  <c r="H270" i="28"/>
  <c r="E270" i="28"/>
  <c r="H269" i="28"/>
  <c r="E269" i="28"/>
  <c r="H268" i="28"/>
  <c r="E268" i="28"/>
  <c r="H267" i="28"/>
  <c r="E267" i="28"/>
  <c r="H266" i="28"/>
  <c r="E266" i="28"/>
  <c r="H265" i="28"/>
  <c r="E265" i="28"/>
  <c r="N264" i="28"/>
  <c r="K264" i="28"/>
  <c r="H264" i="28"/>
  <c r="E264" i="28"/>
  <c r="N263" i="28"/>
  <c r="K263" i="28"/>
  <c r="H263" i="28"/>
  <c r="E263" i="28"/>
  <c r="N262" i="28"/>
  <c r="K262" i="28"/>
  <c r="H262" i="28"/>
  <c r="E262" i="28"/>
  <c r="N261" i="28"/>
  <c r="K261" i="28"/>
  <c r="H261" i="28"/>
  <c r="E261" i="28"/>
  <c r="N260" i="28"/>
  <c r="K260" i="28"/>
  <c r="H260" i="28"/>
  <c r="E260" i="28"/>
  <c r="N259" i="28"/>
  <c r="K259" i="28"/>
  <c r="H259" i="28"/>
  <c r="E259" i="28"/>
  <c r="N258" i="28"/>
  <c r="K258" i="28"/>
  <c r="H258" i="28"/>
  <c r="E258" i="28"/>
  <c r="BD257" i="28"/>
  <c r="BA257" i="28"/>
  <c r="AX257" i="28"/>
  <c r="AU257" i="28"/>
  <c r="AR257" i="28"/>
  <c r="AO257" i="28"/>
  <c r="AL257" i="28"/>
  <c r="AI257" i="28"/>
  <c r="AF257" i="28"/>
  <c r="AC257" i="28"/>
  <c r="Z257" i="28"/>
  <c r="W257" i="28"/>
  <c r="T257" i="28"/>
  <c r="Q257" i="28"/>
  <c r="H256" i="28"/>
  <c r="E256" i="28"/>
  <c r="H255" i="28"/>
  <c r="H254" i="28"/>
  <c r="E254" i="28"/>
  <c r="H253" i="28"/>
  <c r="E253" i="28"/>
  <c r="H252" i="28"/>
  <c r="E252" i="28"/>
  <c r="H251" i="28"/>
  <c r="E251" i="28"/>
  <c r="H250" i="28"/>
  <c r="E250" i="28"/>
  <c r="H249" i="28"/>
  <c r="E249" i="28"/>
  <c r="H248" i="28"/>
  <c r="E248" i="28"/>
  <c r="N247" i="28"/>
  <c r="K247" i="28"/>
  <c r="H247" i="28"/>
  <c r="E247" i="28"/>
  <c r="N246" i="28"/>
  <c r="K246" i="28"/>
  <c r="H246" i="28"/>
  <c r="E246" i="28"/>
  <c r="N245" i="28"/>
  <c r="K245" i="28"/>
  <c r="H245" i="28"/>
  <c r="E245" i="28"/>
  <c r="N244" i="28"/>
  <c r="K244" i="28"/>
  <c r="H244" i="28"/>
  <c r="E244" i="28"/>
  <c r="N243" i="28"/>
  <c r="K243" i="28"/>
  <c r="H243" i="28"/>
  <c r="E243" i="28"/>
  <c r="N242" i="28"/>
  <c r="K242" i="28"/>
  <c r="H242" i="28"/>
  <c r="E242" i="28"/>
  <c r="N241" i="28"/>
  <c r="K241" i="28"/>
  <c r="H241" i="28"/>
  <c r="E241" i="28"/>
  <c r="BD240" i="28"/>
  <c r="BA240" i="28"/>
  <c r="AX240" i="28"/>
  <c r="AU240" i="28"/>
  <c r="AR240" i="28"/>
  <c r="AO240" i="28"/>
  <c r="AL240" i="28"/>
  <c r="AI240" i="28"/>
  <c r="AF240" i="28"/>
  <c r="AC240" i="28"/>
  <c r="Z240" i="28"/>
  <c r="W240" i="28"/>
  <c r="T240" i="28"/>
  <c r="Q240" i="28"/>
  <c r="H239" i="28"/>
  <c r="E239" i="28"/>
  <c r="H238" i="28"/>
  <c r="H237" i="28"/>
  <c r="E237" i="28"/>
  <c r="H236" i="28"/>
  <c r="E236" i="28"/>
  <c r="H235" i="28"/>
  <c r="E235" i="28"/>
  <c r="H234" i="28"/>
  <c r="E234" i="28"/>
  <c r="H233" i="28"/>
  <c r="E233" i="28"/>
  <c r="H232" i="28"/>
  <c r="E232" i="28"/>
  <c r="H231" i="28"/>
  <c r="E231" i="28"/>
  <c r="N230" i="28"/>
  <c r="K230" i="28"/>
  <c r="H230" i="28"/>
  <c r="E230" i="28"/>
  <c r="N229" i="28"/>
  <c r="K229" i="28"/>
  <c r="H229" i="28"/>
  <c r="E229" i="28"/>
  <c r="N228" i="28"/>
  <c r="K228" i="28"/>
  <c r="H228" i="28"/>
  <c r="E228" i="28"/>
  <c r="N227" i="28"/>
  <c r="K227" i="28"/>
  <c r="H227" i="28"/>
  <c r="E227" i="28"/>
  <c r="N226" i="28"/>
  <c r="K226" i="28"/>
  <c r="H226" i="28"/>
  <c r="E226" i="28"/>
  <c r="N225" i="28"/>
  <c r="K225" i="28"/>
  <c r="H225" i="28"/>
  <c r="E225" i="28"/>
  <c r="N224" i="28"/>
  <c r="K224" i="28"/>
  <c r="H224" i="28"/>
  <c r="E224" i="28"/>
  <c r="BD223" i="28"/>
  <c r="BA223" i="28"/>
  <c r="AX223" i="28"/>
  <c r="AU223" i="28"/>
  <c r="AR223" i="28"/>
  <c r="AO223" i="28"/>
  <c r="AL223" i="28"/>
  <c r="AI223" i="28"/>
  <c r="AF223" i="28"/>
  <c r="AC223" i="28"/>
  <c r="Z223" i="28"/>
  <c r="W223" i="28"/>
  <c r="T223" i="28"/>
  <c r="Q223" i="28"/>
  <c r="H222" i="28"/>
  <c r="E222" i="28"/>
  <c r="H221" i="28"/>
  <c r="H220" i="28"/>
  <c r="E220" i="28"/>
  <c r="H219" i="28"/>
  <c r="E219" i="28"/>
  <c r="H218" i="28"/>
  <c r="E218" i="28"/>
  <c r="H217" i="28"/>
  <c r="E217" i="28"/>
  <c r="H216" i="28"/>
  <c r="E216" i="28"/>
  <c r="H215" i="28"/>
  <c r="E215" i="28"/>
  <c r="H214" i="28"/>
  <c r="E214" i="28"/>
  <c r="N213" i="28"/>
  <c r="K213" i="28"/>
  <c r="H213" i="28"/>
  <c r="E213" i="28"/>
  <c r="N212" i="28"/>
  <c r="K212" i="28"/>
  <c r="H212" i="28"/>
  <c r="E212" i="28"/>
  <c r="N211" i="28"/>
  <c r="K211" i="28"/>
  <c r="H211" i="28"/>
  <c r="E211" i="28"/>
  <c r="N210" i="28"/>
  <c r="K210" i="28"/>
  <c r="H210" i="28"/>
  <c r="E210" i="28"/>
  <c r="N209" i="28"/>
  <c r="K209" i="28"/>
  <c r="H209" i="28"/>
  <c r="E209" i="28"/>
  <c r="N208" i="28"/>
  <c r="K208" i="28"/>
  <c r="H208" i="28"/>
  <c r="E208" i="28"/>
  <c r="N207" i="28"/>
  <c r="K207" i="28"/>
  <c r="H207" i="28"/>
  <c r="E207" i="28"/>
  <c r="BD206" i="28"/>
  <c r="BA206" i="28"/>
  <c r="AX206" i="28"/>
  <c r="AU206" i="28"/>
  <c r="AR206" i="28"/>
  <c r="AO206" i="28"/>
  <c r="AL206" i="28"/>
  <c r="AI206" i="28"/>
  <c r="AF206" i="28"/>
  <c r="AC206" i="28"/>
  <c r="Z206" i="28"/>
  <c r="W206" i="28"/>
  <c r="T206" i="28"/>
  <c r="Q206" i="28"/>
  <c r="H205" i="28"/>
  <c r="E205" i="28"/>
  <c r="H204" i="28"/>
  <c r="H203" i="28"/>
  <c r="E203" i="28"/>
  <c r="H202" i="28"/>
  <c r="E202" i="28"/>
  <c r="H201" i="28"/>
  <c r="E201" i="28"/>
  <c r="H200" i="28"/>
  <c r="E200" i="28"/>
  <c r="H199" i="28"/>
  <c r="E199" i="28"/>
  <c r="H198" i="28"/>
  <c r="E198" i="28"/>
  <c r="H197" i="28"/>
  <c r="E197" i="28"/>
  <c r="N196" i="28"/>
  <c r="K196" i="28"/>
  <c r="H196" i="28"/>
  <c r="E196" i="28"/>
  <c r="N195" i="28"/>
  <c r="K195" i="28"/>
  <c r="H195" i="28"/>
  <c r="E195" i="28"/>
  <c r="N194" i="28"/>
  <c r="K194" i="28"/>
  <c r="H194" i="28"/>
  <c r="E194" i="28"/>
  <c r="N193" i="28"/>
  <c r="K193" i="28"/>
  <c r="H193" i="28"/>
  <c r="E193" i="28"/>
  <c r="N192" i="28"/>
  <c r="K192" i="28"/>
  <c r="H192" i="28"/>
  <c r="E192" i="28"/>
  <c r="N191" i="28"/>
  <c r="K191" i="28"/>
  <c r="H191" i="28"/>
  <c r="E191" i="28"/>
  <c r="N190" i="28"/>
  <c r="K190" i="28"/>
  <c r="H190" i="28"/>
  <c r="E190" i="28"/>
  <c r="BD189" i="28"/>
  <c r="BA189" i="28"/>
  <c r="AX189" i="28"/>
  <c r="AU189" i="28"/>
  <c r="AR189" i="28"/>
  <c r="AO189" i="28"/>
  <c r="AL189" i="28"/>
  <c r="AI189" i="28"/>
  <c r="AF189" i="28"/>
  <c r="AC189" i="28"/>
  <c r="Z189" i="28"/>
  <c r="W189" i="28"/>
  <c r="T189" i="28"/>
  <c r="Q189" i="28"/>
  <c r="H188" i="28"/>
  <c r="E188" i="28"/>
  <c r="H187" i="28"/>
  <c r="H186" i="28"/>
  <c r="E186" i="28"/>
  <c r="H185" i="28"/>
  <c r="E185" i="28"/>
  <c r="H184" i="28"/>
  <c r="E184" i="28"/>
  <c r="H183" i="28"/>
  <c r="E183" i="28"/>
  <c r="H182" i="28"/>
  <c r="E182" i="28"/>
  <c r="H181" i="28"/>
  <c r="E181" i="28"/>
  <c r="H180" i="28"/>
  <c r="E180" i="28"/>
  <c r="N179" i="28"/>
  <c r="K179" i="28"/>
  <c r="H179" i="28"/>
  <c r="E179" i="28"/>
  <c r="N178" i="28"/>
  <c r="K178" i="28"/>
  <c r="H178" i="28"/>
  <c r="E178" i="28"/>
  <c r="N177" i="28"/>
  <c r="K177" i="28"/>
  <c r="H177" i="28"/>
  <c r="E177" i="28"/>
  <c r="N176" i="28"/>
  <c r="K176" i="28"/>
  <c r="H176" i="28"/>
  <c r="E176" i="28"/>
  <c r="N175" i="28"/>
  <c r="K175" i="28"/>
  <c r="H175" i="28"/>
  <c r="E175" i="28"/>
  <c r="N174" i="28"/>
  <c r="K174" i="28"/>
  <c r="H174" i="28"/>
  <c r="E174" i="28"/>
  <c r="N173" i="28"/>
  <c r="K173" i="28"/>
  <c r="H173" i="28"/>
  <c r="E173" i="28"/>
  <c r="BD172" i="28"/>
  <c r="BA172" i="28"/>
  <c r="AX172" i="28"/>
  <c r="AU172" i="28"/>
  <c r="AR172" i="28"/>
  <c r="AO172" i="28"/>
  <c r="AL172" i="28"/>
  <c r="AI172" i="28"/>
  <c r="AF172" i="28"/>
  <c r="AC172" i="28"/>
  <c r="Z172" i="28"/>
  <c r="W172" i="28"/>
  <c r="T172" i="28"/>
  <c r="Q172" i="28"/>
  <c r="H171" i="28"/>
  <c r="E171" i="28"/>
  <c r="H170" i="28"/>
  <c r="H169" i="28"/>
  <c r="E169" i="28"/>
  <c r="H168" i="28"/>
  <c r="E168" i="28"/>
  <c r="H167" i="28"/>
  <c r="E167" i="28"/>
  <c r="H166" i="28"/>
  <c r="E166" i="28"/>
  <c r="H165" i="28"/>
  <c r="E165" i="28"/>
  <c r="H164" i="28"/>
  <c r="E164" i="28"/>
  <c r="H163" i="28"/>
  <c r="E163" i="28"/>
  <c r="N162" i="28"/>
  <c r="K162" i="28"/>
  <c r="H162" i="28"/>
  <c r="E162" i="28"/>
  <c r="N161" i="28"/>
  <c r="K161" i="28"/>
  <c r="H161" i="28"/>
  <c r="E161" i="28"/>
  <c r="N160" i="28"/>
  <c r="K160" i="28"/>
  <c r="H160" i="28"/>
  <c r="E160" i="28"/>
  <c r="N159" i="28"/>
  <c r="K159" i="28"/>
  <c r="H159" i="28"/>
  <c r="E159" i="28"/>
  <c r="N158" i="28"/>
  <c r="K158" i="28"/>
  <c r="H158" i="28"/>
  <c r="E158" i="28"/>
  <c r="N157" i="28"/>
  <c r="K157" i="28"/>
  <c r="H157" i="28"/>
  <c r="E157" i="28"/>
  <c r="N156" i="28"/>
  <c r="K156" i="28"/>
  <c r="H156" i="28"/>
  <c r="E156" i="28"/>
  <c r="BD155" i="28"/>
  <c r="BA155" i="28"/>
  <c r="AX155" i="28"/>
  <c r="AU155" i="28"/>
  <c r="AR155" i="28"/>
  <c r="AO155" i="28"/>
  <c r="AL155" i="28"/>
  <c r="AI155" i="28"/>
  <c r="AF155" i="28"/>
  <c r="AC155" i="28"/>
  <c r="Z155" i="28"/>
  <c r="W155" i="28"/>
  <c r="T155" i="28"/>
  <c r="Q155" i="28"/>
  <c r="H154" i="28"/>
  <c r="E154" i="28"/>
  <c r="H153" i="28"/>
  <c r="H152" i="28"/>
  <c r="E152" i="28"/>
  <c r="H151" i="28"/>
  <c r="E151" i="28"/>
  <c r="H150" i="28"/>
  <c r="E150" i="28"/>
  <c r="H149" i="28"/>
  <c r="E149" i="28"/>
  <c r="H148" i="28"/>
  <c r="E148" i="28"/>
  <c r="H147" i="28"/>
  <c r="E147" i="28"/>
  <c r="H146" i="28"/>
  <c r="E146" i="28"/>
  <c r="N145" i="28"/>
  <c r="K145" i="28"/>
  <c r="H145" i="28"/>
  <c r="E145" i="28"/>
  <c r="N144" i="28"/>
  <c r="K144" i="28"/>
  <c r="H144" i="28"/>
  <c r="E144" i="28"/>
  <c r="N143" i="28"/>
  <c r="K143" i="28"/>
  <c r="H143" i="28"/>
  <c r="E143" i="28"/>
  <c r="N142" i="28"/>
  <c r="K142" i="28"/>
  <c r="H142" i="28"/>
  <c r="E142" i="28"/>
  <c r="N141" i="28"/>
  <c r="K141" i="28"/>
  <c r="H141" i="28"/>
  <c r="E141" i="28"/>
  <c r="N140" i="28"/>
  <c r="K140" i="28"/>
  <c r="H140" i="28"/>
  <c r="E140" i="28"/>
  <c r="N139" i="28"/>
  <c r="K139" i="28"/>
  <c r="H139" i="28"/>
  <c r="E139" i="28"/>
  <c r="BD138" i="28"/>
  <c r="BA138" i="28"/>
  <c r="AX138" i="28"/>
  <c r="AU138" i="28"/>
  <c r="AR138" i="28"/>
  <c r="AO138" i="28"/>
  <c r="AL138" i="28"/>
  <c r="AI138" i="28"/>
  <c r="AF138" i="28"/>
  <c r="AC138" i="28"/>
  <c r="Z138" i="28"/>
  <c r="W138" i="28"/>
  <c r="T138" i="28"/>
  <c r="Q138" i="28"/>
  <c r="H137" i="28"/>
  <c r="E137" i="28"/>
  <c r="H136" i="28"/>
  <c r="H135" i="28"/>
  <c r="E135" i="28"/>
  <c r="H134" i="28"/>
  <c r="E134" i="28"/>
  <c r="H133" i="28"/>
  <c r="E133" i="28"/>
  <c r="H132" i="28"/>
  <c r="E132" i="28"/>
  <c r="H131" i="28"/>
  <c r="E131" i="28"/>
  <c r="H130" i="28"/>
  <c r="E130" i="28"/>
  <c r="H129" i="28"/>
  <c r="E129" i="28"/>
  <c r="N128" i="28"/>
  <c r="K128" i="28"/>
  <c r="H128" i="28"/>
  <c r="E128" i="28"/>
  <c r="N127" i="28"/>
  <c r="K127" i="28"/>
  <c r="H127" i="28"/>
  <c r="E127" i="28"/>
  <c r="N126" i="28"/>
  <c r="K126" i="28"/>
  <c r="H126" i="28"/>
  <c r="E126" i="28"/>
  <c r="N125" i="28"/>
  <c r="K125" i="28"/>
  <c r="H125" i="28"/>
  <c r="E125" i="28"/>
  <c r="N124" i="28"/>
  <c r="K124" i="28"/>
  <c r="H124" i="28"/>
  <c r="E124" i="28"/>
  <c r="N123" i="28"/>
  <c r="K123" i="28"/>
  <c r="H123" i="28"/>
  <c r="E123" i="28"/>
  <c r="N122" i="28"/>
  <c r="K122" i="28"/>
  <c r="H122" i="28"/>
  <c r="E122" i="28"/>
  <c r="BD121" i="28"/>
  <c r="BA121" i="28"/>
  <c r="AX121" i="28"/>
  <c r="AU121" i="28"/>
  <c r="AR121" i="28"/>
  <c r="AO121" i="28"/>
  <c r="AL121" i="28"/>
  <c r="AI121" i="28"/>
  <c r="AF121" i="28"/>
  <c r="AC121" i="28"/>
  <c r="Z121" i="28"/>
  <c r="W121" i="28"/>
  <c r="T121" i="28"/>
  <c r="Q121" i="28"/>
  <c r="H120" i="28"/>
  <c r="E120" i="28"/>
  <c r="H119" i="28"/>
  <c r="H118" i="28"/>
  <c r="E118" i="28"/>
  <c r="H117" i="28"/>
  <c r="E117" i="28"/>
  <c r="H116" i="28"/>
  <c r="E116" i="28"/>
  <c r="H115" i="28"/>
  <c r="E115" i="28"/>
  <c r="H114" i="28"/>
  <c r="E114" i="28"/>
  <c r="H113" i="28"/>
  <c r="E113" i="28"/>
  <c r="H112" i="28"/>
  <c r="E112" i="28"/>
  <c r="N111" i="28"/>
  <c r="K111" i="28"/>
  <c r="H111" i="28"/>
  <c r="E111" i="28"/>
  <c r="N110" i="28"/>
  <c r="K110" i="28"/>
  <c r="H110" i="28"/>
  <c r="E110" i="28"/>
  <c r="N109" i="28"/>
  <c r="K109" i="28"/>
  <c r="H109" i="28"/>
  <c r="E109" i="28"/>
  <c r="N108" i="28"/>
  <c r="K108" i="28"/>
  <c r="H108" i="28"/>
  <c r="E108" i="28"/>
  <c r="N107" i="28"/>
  <c r="K107" i="28"/>
  <c r="H107" i="28"/>
  <c r="E107" i="28"/>
  <c r="N106" i="28"/>
  <c r="K106" i="28"/>
  <c r="H106" i="28"/>
  <c r="E106" i="28"/>
  <c r="N105" i="28"/>
  <c r="K105" i="28"/>
  <c r="H105" i="28"/>
  <c r="E105" i="28"/>
  <c r="BD104" i="28"/>
  <c r="BA104" i="28"/>
  <c r="AX104" i="28"/>
  <c r="AU104" i="28"/>
  <c r="AR104" i="28"/>
  <c r="AO104" i="28"/>
  <c r="AL104" i="28"/>
  <c r="AI104" i="28"/>
  <c r="AF104" i="28"/>
  <c r="AC104" i="28"/>
  <c r="Z104" i="28"/>
  <c r="W104" i="28"/>
  <c r="T104" i="28"/>
  <c r="Q104" i="28"/>
  <c r="H103" i="28"/>
  <c r="E103" i="28"/>
  <c r="H102" i="28"/>
  <c r="H101" i="28"/>
  <c r="E101" i="28"/>
  <c r="H100" i="28"/>
  <c r="E100" i="28"/>
  <c r="H99" i="28"/>
  <c r="E99" i="28"/>
  <c r="H98" i="28"/>
  <c r="E98" i="28"/>
  <c r="H97" i="28"/>
  <c r="E97" i="28"/>
  <c r="H96" i="28"/>
  <c r="E96" i="28"/>
  <c r="H95" i="28"/>
  <c r="E95" i="28"/>
  <c r="N94" i="28"/>
  <c r="K94" i="28"/>
  <c r="H94" i="28"/>
  <c r="E94" i="28"/>
  <c r="N93" i="28"/>
  <c r="K93" i="28"/>
  <c r="H93" i="28"/>
  <c r="E93" i="28"/>
  <c r="N92" i="28"/>
  <c r="K92" i="28"/>
  <c r="H92" i="28"/>
  <c r="E92" i="28"/>
  <c r="N91" i="28"/>
  <c r="K91" i="28"/>
  <c r="H91" i="28"/>
  <c r="E91" i="28"/>
  <c r="N90" i="28"/>
  <c r="K90" i="28"/>
  <c r="H90" i="28"/>
  <c r="E90" i="28"/>
  <c r="N89" i="28"/>
  <c r="K89" i="28"/>
  <c r="H89" i="28"/>
  <c r="E89" i="28"/>
  <c r="N88" i="28"/>
  <c r="K88" i="28"/>
  <c r="H88" i="28"/>
  <c r="E88" i="28"/>
  <c r="BD87" i="28"/>
  <c r="BA87" i="28"/>
  <c r="AX87" i="28"/>
  <c r="AU87" i="28"/>
  <c r="AR87" i="28"/>
  <c r="AO87" i="28"/>
  <c r="AL87" i="28"/>
  <c r="AI87" i="28"/>
  <c r="AF87" i="28"/>
  <c r="AC87" i="28"/>
  <c r="Z87" i="28"/>
  <c r="W87" i="28"/>
  <c r="T87" i="28"/>
  <c r="Q87" i="28"/>
  <c r="H86" i="28"/>
  <c r="E86" i="28"/>
  <c r="H85" i="28"/>
  <c r="H84" i="28"/>
  <c r="E84" i="28"/>
  <c r="H83" i="28"/>
  <c r="E83" i="28"/>
  <c r="H82" i="28"/>
  <c r="E82" i="28"/>
  <c r="H81" i="28"/>
  <c r="E81" i="28"/>
  <c r="H80" i="28"/>
  <c r="E80" i="28"/>
  <c r="H79" i="28"/>
  <c r="E79" i="28"/>
  <c r="H78" i="28"/>
  <c r="E78" i="28"/>
  <c r="N77" i="28"/>
  <c r="K77" i="28"/>
  <c r="H77" i="28"/>
  <c r="E77" i="28"/>
  <c r="N76" i="28"/>
  <c r="K76" i="28"/>
  <c r="H76" i="28"/>
  <c r="E76" i="28"/>
  <c r="N75" i="28"/>
  <c r="K75" i="28"/>
  <c r="H75" i="28"/>
  <c r="E75" i="28"/>
  <c r="N74" i="28"/>
  <c r="K74" i="28"/>
  <c r="H74" i="28"/>
  <c r="E74" i="28"/>
  <c r="N73" i="28"/>
  <c r="K73" i="28"/>
  <c r="H73" i="28"/>
  <c r="E73" i="28"/>
  <c r="N72" i="28"/>
  <c r="K72" i="28"/>
  <c r="H72" i="28"/>
  <c r="E72" i="28"/>
  <c r="N71" i="28"/>
  <c r="K71" i="28"/>
  <c r="H71" i="28"/>
  <c r="E71" i="28"/>
  <c r="BD70" i="28"/>
  <c r="BA70" i="28"/>
  <c r="AX70" i="28"/>
  <c r="AU70" i="28"/>
  <c r="AR70" i="28"/>
  <c r="AO70" i="28"/>
  <c r="AL70" i="28"/>
  <c r="AI70" i="28"/>
  <c r="AF70" i="28"/>
  <c r="AC70" i="28"/>
  <c r="Z70" i="28"/>
  <c r="W70" i="28"/>
  <c r="T70" i="28"/>
  <c r="Q70" i="28"/>
  <c r="H69" i="28"/>
  <c r="E69" i="28"/>
  <c r="H68" i="28"/>
  <c r="H67" i="28"/>
  <c r="E67" i="28"/>
  <c r="H66" i="28"/>
  <c r="E66" i="28"/>
  <c r="H65" i="28"/>
  <c r="E65" i="28"/>
  <c r="H64" i="28"/>
  <c r="E64" i="28"/>
  <c r="H63" i="28"/>
  <c r="E63" i="28"/>
  <c r="H62" i="28"/>
  <c r="E62" i="28"/>
  <c r="H61" i="28"/>
  <c r="E61" i="28"/>
  <c r="N60" i="28"/>
  <c r="K60" i="28"/>
  <c r="H60" i="28"/>
  <c r="E60" i="28"/>
  <c r="N59" i="28"/>
  <c r="K59" i="28"/>
  <c r="H59" i="28"/>
  <c r="E59" i="28"/>
  <c r="N58" i="28"/>
  <c r="K58" i="28"/>
  <c r="H58" i="28"/>
  <c r="E58" i="28"/>
  <c r="N57" i="28"/>
  <c r="K57" i="28"/>
  <c r="H57" i="28"/>
  <c r="E57" i="28"/>
  <c r="N56" i="28"/>
  <c r="K56" i="28"/>
  <c r="H56" i="28"/>
  <c r="E56" i="28"/>
  <c r="N55" i="28"/>
  <c r="K55" i="28"/>
  <c r="H55" i="28"/>
  <c r="E55" i="28"/>
  <c r="N54" i="28"/>
  <c r="K54" i="28"/>
  <c r="H54" i="28"/>
  <c r="E54" i="28"/>
  <c r="BD53" i="28"/>
  <c r="BA53" i="28"/>
  <c r="AX53" i="28"/>
  <c r="AU53" i="28"/>
  <c r="AR53" i="28"/>
  <c r="AO53" i="28"/>
  <c r="AL53" i="28"/>
  <c r="AI53" i="28"/>
  <c r="AF53" i="28"/>
  <c r="AC53" i="28"/>
  <c r="Z53" i="28"/>
  <c r="W53" i="28"/>
  <c r="T53" i="28"/>
  <c r="Q53" i="28"/>
  <c r="H52" i="28"/>
  <c r="E52" i="28"/>
  <c r="H51" i="28"/>
  <c r="H50" i="28"/>
  <c r="E50" i="28"/>
  <c r="H49" i="28"/>
  <c r="E49" i="28"/>
  <c r="H48" i="28"/>
  <c r="E48" i="28"/>
  <c r="H47" i="28"/>
  <c r="E47" i="28"/>
  <c r="H46" i="28"/>
  <c r="E46" i="28"/>
  <c r="H45" i="28"/>
  <c r="E45" i="28"/>
  <c r="H44" i="28"/>
  <c r="E44" i="28"/>
  <c r="N43" i="28"/>
  <c r="K43" i="28"/>
  <c r="H43" i="28"/>
  <c r="E43" i="28"/>
  <c r="N42" i="28"/>
  <c r="K42" i="28"/>
  <c r="H42" i="28"/>
  <c r="E42" i="28"/>
  <c r="N41" i="28"/>
  <c r="K41" i="28"/>
  <c r="H41" i="28"/>
  <c r="E41" i="28"/>
  <c r="N40" i="28"/>
  <c r="K40" i="28"/>
  <c r="H40" i="28"/>
  <c r="E40" i="28"/>
  <c r="N39" i="28"/>
  <c r="K39" i="28"/>
  <c r="H39" i="28"/>
  <c r="E39" i="28"/>
  <c r="N38" i="28"/>
  <c r="K38" i="28"/>
  <c r="H38" i="28"/>
  <c r="E38" i="28"/>
  <c r="N37" i="28"/>
  <c r="K37" i="28"/>
  <c r="H37" i="28"/>
  <c r="E37" i="28"/>
  <c r="BD36" i="28"/>
  <c r="BA36" i="28"/>
  <c r="AX36" i="28"/>
  <c r="AU36" i="28"/>
  <c r="AR36" i="28"/>
  <c r="AO36" i="28"/>
  <c r="AL36" i="28"/>
  <c r="AI36" i="28"/>
  <c r="AF36" i="28"/>
  <c r="AC36" i="28"/>
  <c r="Z36" i="28"/>
  <c r="W36" i="28"/>
  <c r="T36" i="28"/>
  <c r="Q36" i="28"/>
  <c r="H35" i="28"/>
  <c r="E35" i="28"/>
  <c r="H34" i="28"/>
  <c r="H33" i="28"/>
  <c r="E33" i="28"/>
  <c r="H32" i="28"/>
  <c r="E32" i="28"/>
  <c r="H31" i="28"/>
  <c r="E31" i="28"/>
  <c r="H30" i="28"/>
  <c r="E30" i="28"/>
  <c r="H29" i="28"/>
  <c r="E29" i="28"/>
  <c r="H28" i="28"/>
  <c r="E28" i="28"/>
  <c r="H27" i="28"/>
  <c r="E27" i="28"/>
  <c r="N26" i="28"/>
  <c r="K26" i="28"/>
  <c r="H26" i="28"/>
  <c r="E26" i="28"/>
  <c r="N25" i="28"/>
  <c r="K25" i="28"/>
  <c r="H25" i="28"/>
  <c r="E25" i="28"/>
  <c r="N24" i="28"/>
  <c r="K24" i="28"/>
  <c r="H24" i="28"/>
  <c r="E24" i="28"/>
  <c r="N23" i="28"/>
  <c r="K23" i="28"/>
  <c r="H23" i="28"/>
  <c r="E23" i="28"/>
  <c r="N22" i="28"/>
  <c r="K22" i="28"/>
  <c r="H22" i="28"/>
  <c r="E22" i="28"/>
  <c r="N21" i="28"/>
  <c r="K21" i="28"/>
  <c r="H21" i="28"/>
  <c r="E21" i="28"/>
  <c r="N20" i="28"/>
  <c r="K20" i="28"/>
  <c r="H20" i="28"/>
  <c r="E20" i="28"/>
  <c r="N8" i="28"/>
  <c r="H16" i="28"/>
  <c r="E10" i="28" l="1"/>
  <c r="B55" i="19" l="1"/>
  <c r="C55" i="19"/>
  <c r="D55" i="19"/>
  <c r="E55" i="19"/>
  <c r="F55" i="19"/>
  <c r="G55" i="19"/>
  <c r="H55" i="19"/>
  <c r="I55" i="19"/>
  <c r="J55" i="19"/>
  <c r="B50" i="19"/>
  <c r="C50" i="19"/>
  <c r="D50" i="19"/>
  <c r="E50" i="19"/>
  <c r="F50" i="19"/>
  <c r="G50" i="19"/>
  <c r="H50" i="19"/>
  <c r="I50" i="19"/>
  <c r="J50" i="19"/>
  <c r="J64" i="32" l="1"/>
  <c r="I64" i="32"/>
  <c r="H64" i="32"/>
  <c r="G64" i="32"/>
  <c r="F64" i="32"/>
  <c r="J63" i="32"/>
  <c r="I63" i="32"/>
  <c r="H63" i="32"/>
  <c r="G63" i="32"/>
  <c r="F63" i="32"/>
  <c r="J62" i="32"/>
  <c r="I62" i="32"/>
  <c r="H62" i="32"/>
  <c r="G62" i="32"/>
  <c r="F62" i="32"/>
  <c r="J61" i="32"/>
  <c r="I61" i="32"/>
  <c r="H61" i="32"/>
  <c r="G61" i="32"/>
  <c r="F61" i="32"/>
  <c r="J59" i="32"/>
  <c r="I59" i="32"/>
  <c r="H59" i="32"/>
  <c r="G59" i="32"/>
  <c r="F59" i="32"/>
  <c r="J58" i="32"/>
  <c r="I58" i="32"/>
  <c r="H58" i="32"/>
  <c r="G58" i="32"/>
  <c r="F58" i="32"/>
  <c r="J57" i="32"/>
  <c r="I57" i="32"/>
  <c r="H57" i="32"/>
  <c r="G57" i="32"/>
  <c r="F57" i="32"/>
  <c r="J56" i="32"/>
  <c r="I56" i="32"/>
  <c r="H56" i="32"/>
  <c r="G56" i="32"/>
  <c r="F56" i="32"/>
  <c r="J54" i="32"/>
  <c r="I54" i="32"/>
  <c r="H54" i="32"/>
  <c r="G54" i="32"/>
  <c r="F54" i="32"/>
  <c r="J53" i="32"/>
  <c r="I53" i="32"/>
  <c r="H53" i="32"/>
  <c r="G53" i="32"/>
  <c r="F53" i="32"/>
  <c r="J52" i="32"/>
  <c r="I52" i="32"/>
  <c r="H52" i="32"/>
  <c r="G52" i="32"/>
  <c r="F52" i="32"/>
  <c r="J51" i="32"/>
  <c r="I51" i="32"/>
  <c r="H51" i="32"/>
  <c r="G51" i="32"/>
  <c r="F51" i="32"/>
  <c r="J49" i="32"/>
  <c r="I49" i="32"/>
  <c r="H49" i="32"/>
  <c r="G49" i="32"/>
  <c r="F49" i="32"/>
  <c r="J48" i="32"/>
  <c r="I48" i="32"/>
  <c r="H48" i="32"/>
  <c r="G48" i="32"/>
  <c r="F48" i="32"/>
  <c r="J47" i="32"/>
  <c r="I47" i="32"/>
  <c r="H47" i="32"/>
  <c r="G47" i="32"/>
  <c r="F47" i="32"/>
  <c r="J46" i="32"/>
  <c r="I46" i="32"/>
  <c r="H46" i="32"/>
  <c r="G46" i="32"/>
  <c r="F46" i="32"/>
  <c r="J44" i="32"/>
  <c r="I44" i="32"/>
  <c r="H44" i="32"/>
  <c r="G44" i="32"/>
  <c r="F44" i="32"/>
  <c r="H261" i="32"/>
  <c r="H260" i="32"/>
  <c r="H259" i="32"/>
  <c r="H258" i="32"/>
  <c r="H256" i="32"/>
  <c r="H255" i="32"/>
  <c r="H254" i="32"/>
  <c r="H253" i="32"/>
  <c r="H251" i="32"/>
  <c r="H250" i="32"/>
  <c r="H249" i="32"/>
  <c r="H248" i="32"/>
  <c r="H245" i="32"/>
  <c r="H244" i="32"/>
  <c r="H243" i="32"/>
  <c r="H241" i="32"/>
  <c r="G261" i="32"/>
  <c r="G260" i="32"/>
  <c r="G259" i="32"/>
  <c r="G258" i="32"/>
  <c r="G256" i="32"/>
  <c r="G255" i="32"/>
  <c r="G254" i="32"/>
  <c r="G253" i="32"/>
  <c r="G251" i="32"/>
  <c r="G250" i="32"/>
  <c r="G249" i="32"/>
  <c r="G248" i="32"/>
  <c r="G246" i="32"/>
  <c r="G245" i="32"/>
  <c r="G244" i="32"/>
  <c r="G243" i="32"/>
  <c r="G241" i="32"/>
  <c r="F261" i="32"/>
  <c r="F260" i="32"/>
  <c r="F259" i="32"/>
  <c r="F258" i="32"/>
  <c r="F256" i="32"/>
  <c r="F255" i="32"/>
  <c r="F254" i="32"/>
  <c r="F253" i="32"/>
  <c r="F251" i="32"/>
  <c r="F250" i="32"/>
  <c r="F249" i="32"/>
  <c r="F248" i="32"/>
  <c r="F246" i="32"/>
  <c r="F245" i="32"/>
  <c r="F244" i="32"/>
  <c r="F243" i="32"/>
  <c r="F241" i="32"/>
  <c r="E261" i="32"/>
  <c r="E260" i="32"/>
  <c r="E259" i="32"/>
  <c r="E258" i="32"/>
  <c r="E256" i="32"/>
  <c r="E255" i="32"/>
  <c r="E254" i="32"/>
  <c r="E253" i="32"/>
  <c r="E251" i="32"/>
  <c r="E250" i="32"/>
  <c r="E249" i="32"/>
  <c r="E248" i="32"/>
  <c r="E246" i="32"/>
  <c r="E245" i="32"/>
  <c r="E244" i="32"/>
  <c r="E243" i="32"/>
  <c r="E241" i="32"/>
  <c r="D261" i="32"/>
  <c r="D260" i="32"/>
  <c r="D259" i="32"/>
  <c r="D258" i="32"/>
  <c r="D256" i="32"/>
  <c r="D255" i="32"/>
  <c r="D254" i="32"/>
  <c r="D253" i="32"/>
  <c r="D251" i="32"/>
  <c r="D250" i="32"/>
  <c r="D249" i="32"/>
  <c r="D248" i="32"/>
  <c r="D246" i="32"/>
  <c r="D243" i="32"/>
  <c r="D241" i="32"/>
  <c r="C261" i="32"/>
  <c r="C260" i="32"/>
  <c r="C259" i="32"/>
  <c r="C258" i="32"/>
  <c r="C256" i="32"/>
  <c r="C255" i="32"/>
  <c r="C254" i="32"/>
  <c r="C253" i="32"/>
  <c r="C251" i="32"/>
  <c r="C250" i="32"/>
  <c r="C249" i="32"/>
  <c r="C248" i="32"/>
  <c r="C246" i="32"/>
  <c r="C245" i="32"/>
  <c r="C244" i="32"/>
  <c r="C243" i="32"/>
  <c r="C241" i="32"/>
  <c r="H228" i="32"/>
  <c r="H227" i="32"/>
  <c r="H226" i="32"/>
  <c r="H225" i="32"/>
  <c r="H223" i="32"/>
  <c r="H222" i="32"/>
  <c r="H221" i="32"/>
  <c r="H220" i="32"/>
  <c r="H218" i="32"/>
  <c r="H217" i="32"/>
  <c r="H216" i="32"/>
  <c r="H215" i="32"/>
  <c r="H213" i="32"/>
  <c r="H212" i="32"/>
  <c r="H211" i="32"/>
  <c r="H210" i="32"/>
  <c r="H208" i="32"/>
  <c r="G228" i="32"/>
  <c r="G227" i="32"/>
  <c r="G226" i="32"/>
  <c r="G225" i="32"/>
  <c r="G223" i="32"/>
  <c r="G222" i="32"/>
  <c r="G221" i="32"/>
  <c r="G220" i="32"/>
  <c r="G218" i="32"/>
  <c r="G217" i="32"/>
  <c r="G216" i="32"/>
  <c r="G215" i="32"/>
  <c r="G213" i="32"/>
  <c r="G212" i="32"/>
  <c r="G211" i="32"/>
  <c r="G210" i="32"/>
  <c r="G208" i="32"/>
  <c r="F228" i="32"/>
  <c r="F227" i="32"/>
  <c r="F226" i="32"/>
  <c r="F225" i="32"/>
  <c r="F223" i="32"/>
  <c r="F222" i="32"/>
  <c r="F221" i="32"/>
  <c r="F220" i="32"/>
  <c r="F218" i="32"/>
  <c r="F217" i="32"/>
  <c r="F216" i="32"/>
  <c r="F215" i="32"/>
  <c r="F213" i="32"/>
  <c r="F212" i="32"/>
  <c r="F211" i="32"/>
  <c r="F210" i="32"/>
  <c r="F208" i="32"/>
  <c r="E228" i="32"/>
  <c r="E227" i="32"/>
  <c r="E226" i="32"/>
  <c r="E225" i="32"/>
  <c r="E223" i="32"/>
  <c r="E222" i="32"/>
  <c r="E221" i="32"/>
  <c r="E220" i="32"/>
  <c r="E218" i="32"/>
  <c r="E217" i="32"/>
  <c r="E216" i="32"/>
  <c r="E215" i="32"/>
  <c r="E213" i="32"/>
  <c r="E212" i="32"/>
  <c r="E211" i="32"/>
  <c r="E210" i="32"/>
  <c r="E208" i="32"/>
  <c r="D228" i="32"/>
  <c r="D226" i="32"/>
  <c r="D225" i="32"/>
  <c r="D223" i="32"/>
  <c r="D222" i="32"/>
  <c r="D221" i="32"/>
  <c r="D220" i="32"/>
  <c r="D218" i="32"/>
  <c r="D217" i="32"/>
  <c r="D216" i="32"/>
  <c r="D215" i="32"/>
  <c r="D212" i="32"/>
  <c r="D211" i="32"/>
  <c r="D210" i="32"/>
  <c r="D208" i="32"/>
  <c r="C228" i="32"/>
  <c r="C227" i="32"/>
  <c r="C226" i="32"/>
  <c r="C225" i="32"/>
  <c r="C223" i="32"/>
  <c r="C222" i="32"/>
  <c r="C221" i="32"/>
  <c r="C220" i="32"/>
  <c r="C218" i="32"/>
  <c r="C217" i="32"/>
  <c r="C216" i="32"/>
  <c r="C215" i="32"/>
  <c r="C213" i="32"/>
  <c r="C212" i="32"/>
  <c r="C211" i="32"/>
  <c r="C210" i="32"/>
  <c r="C208" i="32"/>
  <c r="B261" i="32"/>
  <c r="B260" i="32"/>
  <c r="B259" i="32"/>
  <c r="B258" i="32"/>
  <c r="B256" i="32"/>
  <c r="B255" i="32"/>
  <c r="B254" i="32"/>
  <c r="B253" i="32"/>
  <c r="B251" i="32"/>
  <c r="B250" i="32"/>
  <c r="B249" i="32"/>
  <c r="B248" i="32"/>
  <c r="B246" i="32"/>
  <c r="B245" i="32"/>
  <c r="B244" i="32"/>
  <c r="B243" i="32"/>
  <c r="B241" i="32"/>
  <c r="B228" i="32"/>
  <c r="B227" i="32"/>
  <c r="B226" i="32"/>
  <c r="B225" i="32"/>
  <c r="B223" i="32"/>
  <c r="B222" i="32"/>
  <c r="B221" i="32"/>
  <c r="B220" i="32"/>
  <c r="B218" i="32"/>
  <c r="B217" i="32"/>
  <c r="B216" i="32"/>
  <c r="B215" i="32"/>
  <c r="B213" i="32"/>
  <c r="B212" i="32"/>
  <c r="B211" i="32"/>
  <c r="B210" i="32"/>
  <c r="B208" i="32"/>
  <c r="H194" i="32"/>
  <c r="G194" i="32"/>
  <c r="F194" i="32"/>
  <c r="E194" i="32"/>
  <c r="D194" i="32"/>
  <c r="C194" i="32"/>
  <c r="B194" i="32"/>
  <c r="H193" i="32"/>
  <c r="G193" i="32"/>
  <c r="F193" i="32"/>
  <c r="E193" i="32"/>
  <c r="D193" i="32"/>
  <c r="C193" i="32"/>
  <c r="B193" i="32"/>
  <c r="H192" i="32"/>
  <c r="G192" i="32"/>
  <c r="F192" i="32"/>
  <c r="E192" i="32"/>
  <c r="D192" i="32"/>
  <c r="C192" i="32"/>
  <c r="B192" i="32"/>
  <c r="H190" i="32"/>
  <c r="G190" i="32"/>
  <c r="F190" i="32"/>
  <c r="E190" i="32"/>
  <c r="D190" i="32"/>
  <c r="C190" i="32"/>
  <c r="B190" i="32"/>
  <c r="H189" i="32"/>
  <c r="G189" i="32"/>
  <c r="F189" i="32"/>
  <c r="E189" i="32"/>
  <c r="D189" i="32"/>
  <c r="C189" i="32"/>
  <c r="B189" i="32"/>
  <c r="H188" i="32"/>
  <c r="G188" i="32"/>
  <c r="F188" i="32"/>
  <c r="E188" i="32"/>
  <c r="D188" i="32"/>
  <c r="C188" i="32"/>
  <c r="B188" i="32"/>
  <c r="H187" i="32"/>
  <c r="G187" i="32"/>
  <c r="F187" i="32"/>
  <c r="E187" i="32"/>
  <c r="D187" i="32"/>
  <c r="C187" i="32"/>
  <c r="B187" i="32"/>
  <c r="H185" i="32"/>
  <c r="G185" i="32"/>
  <c r="F185" i="32"/>
  <c r="E185" i="32"/>
  <c r="D185" i="32"/>
  <c r="C185" i="32"/>
  <c r="B185" i="32"/>
  <c r="H184" i="32"/>
  <c r="G184" i="32"/>
  <c r="F184" i="32"/>
  <c r="E184" i="32"/>
  <c r="D184" i="32"/>
  <c r="C184" i="32"/>
  <c r="B184" i="32"/>
  <c r="H183" i="32"/>
  <c r="G183" i="32"/>
  <c r="F183" i="32"/>
  <c r="E183" i="32"/>
  <c r="D183" i="32"/>
  <c r="C183" i="32"/>
  <c r="B183" i="32"/>
  <c r="H182" i="32"/>
  <c r="G182" i="32"/>
  <c r="F182" i="32"/>
  <c r="E182" i="32"/>
  <c r="D182" i="32"/>
  <c r="C182" i="32"/>
  <c r="B182" i="32"/>
  <c r="H180" i="32"/>
  <c r="G180" i="32"/>
  <c r="F180" i="32"/>
  <c r="E180" i="32"/>
  <c r="D180" i="32"/>
  <c r="C180" i="32"/>
  <c r="B180" i="32"/>
  <c r="H179" i="32"/>
  <c r="G179" i="32"/>
  <c r="F179" i="32"/>
  <c r="E179" i="32"/>
  <c r="D179" i="32"/>
  <c r="C179" i="32"/>
  <c r="B179" i="32"/>
  <c r="H178" i="32"/>
  <c r="G178" i="32"/>
  <c r="F178" i="32"/>
  <c r="E178" i="32"/>
  <c r="D178" i="32"/>
  <c r="C178" i="32"/>
  <c r="B178" i="32"/>
  <c r="H177" i="32"/>
  <c r="G177" i="32"/>
  <c r="F177" i="32"/>
  <c r="E177" i="32"/>
  <c r="D177" i="32"/>
  <c r="C177" i="32"/>
  <c r="B177" i="32"/>
  <c r="H175" i="32"/>
  <c r="G175" i="32"/>
  <c r="F175" i="32"/>
  <c r="E175" i="32"/>
  <c r="D175" i="32"/>
  <c r="C175" i="32"/>
  <c r="B175" i="32"/>
  <c r="H162" i="32"/>
  <c r="G162" i="32"/>
  <c r="F162" i="32"/>
  <c r="E162" i="32"/>
  <c r="D162" i="32"/>
  <c r="C162" i="32"/>
  <c r="B162" i="32"/>
  <c r="H161" i="32"/>
  <c r="G161" i="32"/>
  <c r="F161" i="32"/>
  <c r="E161" i="32"/>
  <c r="D161" i="32"/>
  <c r="C161" i="32"/>
  <c r="B161" i="32"/>
  <c r="H160" i="32"/>
  <c r="G160" i="32"/>
  <c r="F160" i="32"/>
  <c r="E160" i="32"/>
  <c r="D160" i="32"/>
  <c r="C160" i="32"/>
  <c r="B160" i="32"/>
  <c r="H159" i="32"/>
  <c r="G159" i="32"/>
  <c r="F159" i="32"/>
  <c r="E159" i="32"/>
  <c r="D159" i="32"/>
  <c r="C159" i="32"/>
  <c r="B159" i="32"/>
  <c r="H157" i="32"/>
  <c r="G157" i="32"/>
  <c r="F157" i="32"/>
  <c r="E157" i="32"/>
  <c r="D157" i="32"/>
  <c r="C157" i="32"/>
  <c r="B157" i="32"/>
  <c r="H156" i="32"/>
  <c r="G156" i="32"/>
  <c r="F156" i="32"/>
  <c r="E156" i="32"/>
  <c r="D156" i="32"/>
  <c r="C156" i="32"/>
  <c r="B156" i="32"/>
  <c r="H155" i="32"/>
  <c r="G155" i="32"/>
  <c r="F155" i="32"/>
  <c r="E155" i="32"/>
  <c r="D155" i="32"/>
  <c r="C155" i="32"/>
  <c r="B155" i="32"/>
  <c r="H154" i="32"/>
  <c r="G154" i="32"/>
  <c r="F154" i="32"/>
  <c r="E154" i="32"/>
  <c r="D154" i="32"/>
  <c r="C154" i="32"/>
  <c r="B154" i="32"/>
  <c r="H152" i="32"/>
  <c r="G152" i="32"/>
  <c r="F152" i="32"/>
  <c r="E152" i="32"/>
  <c r="D152" i="32"/>
  <c r="C152" i="32"/>
  <c r="B152" i="32"/>
  <c r="H151" i="32"/>
  <c r="G151" i="32"/>
  <c r="F151" i="32"/>
  <c r="E151" i="32"/>
  <c r="D151" i="32"/>
  <c r="C151" i="32"/>
  <c r="B151" i="32"/>
  <c r="H150" i="32"/>
  <c r="G150" i="32"/>
  <c r="F150" i="32"/>
  <c r="E150" i="32"/>
  <c r="D150" i="32"/>
  <c r="C150" i="32"/>
  <c r="B150" i="32"/>
  <c r="H149" i="32"/>
  <c r="G149" i="32"/>
  <c r="F149" i="32"/>
  <c r="E149" i="32"/>
  <c r="D149" i="32"/>
  <c r="C149" i="32"/>
  <c r="B149" i="32"/>
  <c r="H147" i="32"/>
  <c r="G147" i="32"/>
  <c r="F147" i="32"/>
  <c r="E147" i="32"/>
  <c r="D147" i="32"/>
  <c r="C147" i="32"/>
  <c r="B147" i="32"/>
  <c r="H146" i="32"/>
  <c r="G146" i="32"/>
  <c r="F146" i="32"/>
  <c r="E146" i="32"/>
  <c r="D146" i="32"/>
  <c r="C146" i="32"/>
  <c r="B146" i="32"/>
  <c r="H145" i="32"/>
  <c r="G145" i="32"/>
  <c r="F145" i="32"/>
  <c r="E145" i="32"/>
  <c r="D145" i="32"/>
  <c r="C145" i="32"/>
  <c r="B145" i="32"/>
  <c r="H144" i="32"/>
  <c r="G144" i="32"/>
  <c r="F144" i="32"/>
  <c r="E144" i="32"/>
  <c r="D144" i="32"/>
  <c r="C144" i="32"/>
  <c r="B144" i="32"/>
  <c r="H142" i="32"/>
  <c r="G142" i="32"/>
  <c r="F142" i="32"/>
  <c r="E142" i="32"/>
  <c r="D142" i="32"/>
  <c r="C142" i="32"/>
  <c r="B142" i="32"/>
  <c r="J129" i="32"/>
  <c r="I129" i="32"/>
  <c r="H129" i="32"/>
  <c r="G129" i="32"/>
  <c r="F129" i="32"/>
  <c r="E129" i="32"/>
  <c r="D129" i="32"/>
  <c r="C129" i="32"/>
  <c r="B129" i="32"/>
  <c r="J128" i="32"/>
  <c r="I128" i="32"/>
  <c r="H128" i="32"/>
  <c r="G128" i="32"/>
  <c r="F128" i="32"/>
  <c r="E128" i="32"/>
  <c r="D128" i="32"/>
  <c r="C128" i="32"/>
  <c r="B128" i="32"/>
  <c r="J127" i="32"/>
  <c r="I127" i="32"/>
  <c r="H127" i="32"/>
  <c r="G127" i="32"/>
  <c r="F127" i="32"/>
  <c r="E127" i="32"/>
  <c r="D127" i="32"/>
  <c r="C127" i="32"/>
  <c r="B127" i="32"/>
  <c r="J126" i="32"/>
  <c r="I126" i="32"/>
  <c r="H126" i="32"/>
  <c r="G126" i="32"/>
  <c r="F126" i="32"/>
  <c r="E126" i="32"/>
  <c r="D126" i="32"/>
  <c r="C126" i="32"/>
  <c r="B126" i="32"/>
  <c r="J124" i="32"/>
  <c r="I124" i="32"/>
  <c r="H124" i="32"/>
  <c r="G124" i="32"/>
  <c r="F124" i="32"/>
  <c r="E124" i="32"/>
  <c r="D124" i="32"/>
  <c r="C124" i="32"/>
  <c r="B124" i="32"/>
  <c r="J123" i="32"/>
  <c r="I123" i="32"/>
  <c r="H123" i="32"/>
  <c r="G123" i="32"/>
  <c r="F123" i="32"/>
  <c r="E123" i="32"/>
  <c r="D123" i="32"/>
  <c r="C123" i="32"/>
  <c r="B123" i="32"/>
  <c r="J122" i="32"/>
  <c r="I122" i="32"/>
  <c r="H122" i="32"/>
  <c r="G122" i="32"/>
  <c r="F122" i="32"/>
  <c r="E122" i="32"/>
  <c r="D122" i="32"/>
  <c r="C122" i="32"/>
  <c r="B122" i="32"/>
  <c r="J121" i="32"/>
  <c r="I121" i="32"/>
  <c r="H121" i="32"/>
  <c r="G121" i="32"/>
  <c r="F121" i="32"/>
  <c r="E121" i="32"/>
  <c r="D121" i="32"/>
  <c r="C121" i="32"/>
  <c r="B121" i="32"/>
  <c r="J119" i="32"/>
  <c r="I119" i="32"/>
  <c r="H119" i="32"/>
  <c r="G119" i="32"/>
  <c r="F119" i="32"/>
  <c r="E119" i="32"/>
  <c r="D119" i="32"/>
  <c r="C119" i="32"/>
  <c r="B119" i="32"/>
  <c r="J118" i="32"/>
  <c r="I118" i="32"/>
  <c r="H118" i="32"/>
  <c r="G118" i="32"/>
  <c r="F118" i="32"/>
  <c r="E118" i="32"/>
  <c r="D118" i="32"/>
  <c r="C118" i="32"/>
  <c r="B118" i="32"/>
  <c r="J117" i="32"/>
  <c r="I117" i="32"/>
  <c r="H117" i="32"/>
  <c r="G117" i="32"/>
  <c r="F117" i="32"/>
  <c r="E117" i="32"/>
  <c r="D117" i="32"/>
  <c r="C117" i="32"/>
  <c r="B117" i="32"/>
  <c r="J116" i="32"/>
  <c r="I116" i="32"/>
  <c r="H116" i="32"/>
  <c r="G116" i="32"/>
  <c r="F116" i="32"/>
  <c r="E116" i="32"/>
  <c r="D116" i="32"/>
  <c r="C116" i="32"/>
  <c r="B116" i="32"/>
  <c r="J114" i="32"/>
  <c r="I114" i="32"/>
  <c r="H114" i="32"/>
  <c r="G114" i="32"/>
  <c r="F114" i="32"/>
  <c r="E114" i="32"/>
  <c r="D114" i="32"/>
  <c r="C114" i="32"/>
  <c r="B114" i="32"/>
  <c r="J113" i="32"/>
  <c r="I113" i="32"/>
  <c r="H113" i="32"/>
  <c r="G113" i="32"/>
  <c r="F113" i="32"/>
  <c r="E113" i="32"/>
  <c r="D113" i="32"/>
  <c r="C113" i="32"/>
  <c r="B113" i="32"/>
  <c r="J112" i="32"/>
  <c r="I112" i="32"/>
  <c r="H112" i="32"/>
  <c r="G112" i="32"/>
  <c r="F112" i="32"/>
  <c r="E112" i="32"/>
  <c r="D112" i="32"/>
  <c r="C112" i="32"/>
  <c r="B112" i="32"/>
  <c r="J111" i="32"/>
  <c r="I111" i="32"/>
  <c r="H111" i="32"/>
  <c r="G111" i="32"/>
  <c r="F111" i="32"/>
  <c r="E111" i="32"/>
  <c r="D111" i="32"/>
  <c r="C111" i="32"/>
  <c r="B111" i="32"/>
  <c r="J109" i="32"/>
  <c r="I109" i="32"/>
  <c r="H109" i="32"/>
  <c r="G109" i="32"/>
  <c r="F109" i="32"/>
  <c r="E109" i="32"/>
  <c r="D109" i="32"/>
  <c r="C109" i="32"/>
  <c r="B109" i="32"/>
  <c r="H97" i="32"/>
  <c r="G97" i="32"/>
  <c r="F97" i="32"/>
  <c r="E97" i="32"/>
  <c r="D97" i="32"/>
  <c r="C97" i="32"/>
  <c r="B97" i="32"/>
  <c r="H96" i="32"/>
  <c r="G96" i="32"/>
  <c r="F96" i="32"/>
  <c r="E96" i="32"/>
  <c r="D96" i="32"/>
  <c r="C96" i="32"/>
  <c r="B96" i="32"/>
  <c r="H95" i="32"/>
  <c r="G95" i="32"/>
  <c r="F95" i="32"/>
  <c r="E95" i="32"/>
  <c r="D95" i="32"/>
  <c r="C95" i="32"/>
  <c r="B95" i="32"/>
  <c r="H94" i="32"/>
  <c r="G94" i="32"/>
  <c r="F94" i="32"/>
  <c r="E94" i="32"/>
  <c r="D94" i="32"/>
  <c r="C94" i="32"/>
  <c r="B94" i="32"/>
  <c r="H92" i="32"/>
  <c r="G92" i="32"/>
  <c r="F92" i="32"/>
  <c r="E92" i="32"/>
  <c r="D92" i="32"/>
  <c r="C92" i="32"/>
  <c r="B92" i="32"/>
  <c r="H91" i="32"/>
  <c r="G91" i="32"/>
  <c r="F91" i="32"/>
  <c r="E91" i="32"/>
  <c r="D91" i="32"/>
  <c r="C91" i="32"/>
  <c r="B91" i="32"/>
  <c r="H90" i="32"/>
  <c r="G90" i="32"/>
  <c r="F90" i="32"/>
  <c r="E90" i="32"/>
  <c r="D90" i="32"/>
  <c r="C90" i="32"/>
  <c r="B90" i="32"/>
  <c r="H89" i="32"/>
  <c r="G89" i="32"/>
  <c r="F89" i="32"/>
  <c r="E89" i="32"/>
  <c r="D89" i="32"/>
  <c r="C89" i="32"/>
  <c r="B89" i="32"/>
  <c r="H87" i="32"/>
  <c r="G87" i="32"/>
  <c r="F87" i="32"/>
  <c r="E87" i="32"/>
  <c r="D87" i="32"/>
  <c r="C87" i="32"/>
  <c r="B87" i="32"/>
  <c r="H86" i="32"/>
  <c r="G86" i="32"/>
  <c r="F86" i="32"/>
  <c r="E86" i="32"/>
  <c r="D86" i="32"/>
  <c r="C86" i="32"/>
  <c r="B86" i="32"/>
  <c r="H85" i="32"/>
  <c r="G85" i="32"/>
  <c r="F85" i="32"/>
  <c r="E85" i="32"/>
  <c r="D85" i="32"/>
  <c r="C85" i="32"/>
  <c r="B85" i="32"/>
  <c r="H84" i="32"/>
  <c r="G84" i="32"/>
  <c r="F84" i="32"/>
  <c r="E84" i="32"/>
  <c r="D84" i="32"/>
  <c r="C84" i="32"/>
  <c r="B84" i="32"/>
  <c r="H82" i="32"/>
  <c r="G82" i="32"/>
  <c r="F82" i="32"/>
  <c r="E82" i="32"/>
  <c r="D82" i="32"/>
  <c r="C82" i="32"/>
  <c r="B82" i="32"/>
  <c r="H81" i="32"/>
  <c r="G81" i="32"/>
  <c r="F81" i="32"/>
  <c r="E81" i="32"/>
  <c r="D81" i="32"/>
  <c r="C81" i="32"/>
  <c r="B81" i="32"/>
  <c r="H80" i="32"/>
  <c r="G80" i="32"/>
  <c r="F80" i="32"/>
  <c r="E80" i="32"/>
  <c r="D80" i="32"/>
  <c r="C80" i="32"/>
  <c r="B80" i="32"/>
  <c r="H79" i="32"/>
  <c r="G79" i="32"/>
  <c r="F79" i="32"/>
  <c r="E79" i="32"/>
  <c r="D79" i="32"/>
  <c r="C79" i="32"/>
  <c r="B79" i="32"/>
  <c r="H77" i="32"/>
  <c r="G77" i="32"/>
  <c r="F77" i="32"/>
  <c r="E77" i="32"/>
  <c r="D77" i="32"/>
  <c r="C77" i="32"/>
  <c r="B77" i="32"/>
  <c r="E64" i="32"/>
  <c r="D64" i="32"/>
  <c r="C64" i="32"/>
  <c r="B64" i="32"/>
  <c r="E63" i="32"/>
  <c r="D63" i="32"/>
  <c r="C63" i="32"/>
  <c r="B63" i="32"/>
  <c r="E62" i="32"/>
  <c r="D62" i="32"/>
  <c r="C62" i="32"/>
  <c r="B62" i="32"/>
  <c r="E61" i="32"/>
  <c r="D61" i="32"/>
  <c r="C61" i="32"/>
  <c r="B61" i="32"/>
  <c r="E59" i="32"/>
  <c r="D59" i="32"/>
  <c r="C59" i="32"/>
  <c r="B59" i="32"/>
  <c r="E58" i="32"/>
  <c r="D58" i="32"/>
  <c r="C58" i="32"/>
  <c r="B58" i="32"/>
  <c r="E57" i="32"/>
  <c r="D57" i="32"/>
  <c r="C57" i="32"/>
  <c r="B57" i="32"/>
  <c r="E56" i="32"/>
  <c r="D56" i="32"/>
  <c r="C56" i="32"/>
  <c r="B56" i="32"/>
  <c r="E54" i="32"/>
  <c r="D54" i="32"/>
  <c r="C54" i="32"/>
  <c r="B54" i="32"/>
  <c r="E53" i="32"/>
  <c r="D53" i="32"/>
  <c r="C53" i="32"/>
  <c r="B53" i="32"/>
  <c r="E52" i="32"/>
  <c r="D52" i="32"/>
  <c r="C52" i="32"/>
  <c r="B52" i="32"/>
  <c r="E51" i="32"/>
  <c r="D51" i="32"/>
  <c r="C51" i="32"/>
  <c r="B51" i="32"/>
  <c r="E49" i="32"/>
  <c r="D49" i="32"/>
  <c r="C49" i="32"/>
  <c r="B49" i="32"/>
  <c r="E48" i="32"/>
  <c r="D48" i="32"/>
  <c r="C48" i="32"/>
  <c r="B48" i="32"/>
  <c r="E47" i="32"/>
  <c r="D47" i="32"/>
  <c r="C47" i="32"/>
  <c r="B47" i="32"/>
  <c r="E46" i="32"/>
  <c r="D46" i="32"/>
  <c r="C46" i="32"/>
  <c r="B46" i="32"/>
  <c r="E44" i="32"/>
  <c r="D44" i="32"/>
  <c r="C44" i="32"/>
  <c r="B44" i="32"/>
  <c r="H30" i="32"/>
  <c r="G30" i="32"/>
  <c r="F30" i="32"/>
  <c r="E30" i="32"/>
  <c r="D30" i="32"/>
  <c r="C30" i="32"/>
  <c r="B30" i="32"/>
  <c r="H29" i="32"/>
  <c r="G29" i="32"/>
  <c r="F29" i="32"/>
  <c r="E29" i="32"/>
  <c r="D29" i="32"/>
  <c r="C29" i="32"/>
  <c r="B29" i="32"/>
  <c r="H28" i="32"/>
  <c r="G28" i="32"/>
  <c r="F28" i="32"/>
  <c r="E28" i="32"/>
  <c r="D28" i="32"/>
  <c r="C28" i="32"/>
  <c r="B28" i="32"/>
  <c r="H27" i="32"/>
  <c r="G27" i="32"/>
  <c r="F27" i="32"/>
  <c r="E27" i="32"/>
  <c r="D27" i="32"/>
  <c r="C27" i="32"/>
  <c r="B27" i="32"/>
  <c r="H25" i="32"/>
  <c r="G25" i="32"/>
  <c r="F25" i="32"/>
  <c r="E25" i="32"/>
  <c r="D25" i="32"/>
  <c r="C25" i="32"/>
  <c r="B25" i="32"/>
  <c r="H24" i="32"/>
  <c r="G24" i="32"/>
  <c r="F24" i="32"/>
  <c r="E24" i="32"/>
  <c r="D24" i="32"/>
  <c r="C24" i="32"/>
  <c r="B24" i="32"/>
  <c r="H23" i="32"/>
  <c r="G23" i="32"/>
  <c r="F23" i="32"/>
  <c r="E23" i="32"/>
  <c r="D23" i="32"/>
  <c r="C23" i="32"/>
  <c r="B23" i="32"/>
  <c r="H22" i="32"/>
  <c r="G22" i="32"/>
  <c r="F22" i="32"/>
  <c r="E22" i="32"/>
  <c r="D22" i="32"/>
  <c r="C22" i="32"/>
  <c r="B22" i="32"/>
  <c r="H20" i="32"/>
  <c r="G20" i="32"/>
  <c r="F20" i="32"/>
  <c r="E20" i="32"/>
  <c r="D20" i="32"/>
  <c r="C20" i="32"/>
  <c r="B20" i="32"/>
  <c r="H19" i="32"/>
  <c r="G19" i="32"/>
  <c r="F19" i="32"/>
  <c r="E19" i="32"/>
  <c r="D19" i="32"/>
  <c r="C19" i="32"/>
  <c r="B19" i="32"/>
  <c r="H18" i="32"/>
  <c r="G18" i="32"/>
  <c r="F18" i="32"/>
  <c r="E18" i="32"/>
  <c r="D18" i="32"/>
  <c r="C18" i="32"/>
  <c r="B18" i="32"/>
  <c r="H17" i="32"/>
  <c r="G17" i="32"/>
  <c r="F17" i="32"/>
  <c r="E17" i="32"/>
  <c r="D17" i="32"/>
  <c r="C17" i="32"/>
  <c r="B17" i="32"/>
  <c r="H15" i="32"/>
  <c r="G15" i="32"/>
  <c r="F15" i="32"/>
  <c r="E15" i="32"/>
  <c r="D15" i="32"/>
  <c r="C15" i="32"/>
  <c r="B15" i="32"/>
  <c r="H14" i="32"/>
  <c r="G14" i="32"/>
  <c r="F14" i="32"/>
  <c r="E14" i="32"/>
  <c r="D14" i="32"/>
  <c r="C14" i="32"/>
  <c r="B14" i="32"/>
  <c r="H13" i="32"/>
  <c r="G13" i="32"/>
  <c r="F13" i="32"/>
  <c r="E13" i="32"/>
  <c r="D13" i="32"/>
  <c r="C13" i="32"/>
  <c r="B13" i="32"/>
  <c r="H12" i="32"/>
  <c r="G12" i="32"/>
  <c r="F12" i="32"/>
  <c r="E12" i="32"/>
  <c r="D12" i="32"/>
  <c r="C12" i="32"/>
  <c r="B12" i="32"/>
  <c r="H10" i="32"/>
  <c r="G10" i="32"/>
  <c r="F10" i="32"/>
  <c r="E10" i="32"/>
  <c r="D10" i="32"/>
  <c r="C10" i="32"/>
  <c r="B10" i="32"/>
  <c r="H195" i="32"/>
  <c r="G195" i="32"/>
  <c r="F195" i="32"/>
  <c r="E195" i="32"/>
  <c r="D195" i="32"/>
  <c r="C195" i="32"/>
  <c r="B195" i="32"/>
  <c r="B237" i="19"/>
  <c r="C237" i="19"/>
  <c r="D237" i="19"/>
  <c r="E237" i="19"/>
  <c r="F237" i="19"/>
  <c r="G237" i="19"/>
  <c r="H237" i="19"/>
  <c r="B239" i="19"/>
  <c r="C239" i="19"/>
  <c r="D239" i="19"/>
  <c r="E239" i="19"/>
  <c r="F239" i="19"/>
  <c r="G239" i="19"/>
  <c r="H239" i="19"/>
  <c r="B240" i="19"/>
  <c r="C240" i="19"/>
  <c r="E240" i="19"/>
  <c r="F240" i="19"/>
  <c r="G240" i="19"/>
  <c r="H240" i="19"/>
  <c r="B241" i="19"/>
  <c r="C241" i="19"/>
  <c r="E241" i="19"/>
  <c r="F241" i="19"/>
  <c r="G241" i="19"/>
  <c r="H241" i="19"/>
  <c r="B242" i="19"/>
  <c r="C242" i="19"/>
  <c r="D242" i="19"/>
  <c r="E242" i="19"/>
  <c r="F242" i="19"/>
  <c r="G242" i="19"/>
  <c r="B244" i="19"/>
  <c r="C244" i="19"/>
  <c r="D244" i="19"/>
  <c r="E244" i="19"/>
  <c r="F244" i="19"/>
  <c r="G244" i="19"/>
  <c r="H244" i="19"/>
  <c r="B245" i="19"/>
  <c r="C245" i="19"/>
  <c r="D245" i="19"/>
  <c r="E245" i="19"/>
  <c r="F245" i="19"/>
  <c r="G245" i="19"/>
  <c r="H245" i="19"/>
  <c r="B246" i="19"/>
  <c r="C246" i="19"/>
  <c r="D246" i="19"/>
  <c r="E246" i="19"/>
  <c r="F246" i="19"/>
  <c r="G246" i="19"/>
  <c r="H246" i="19"/>
  <c r="B247" i="19"/>
  <c r="C247" i="19"/>
  <c r="D247" i="19"/>
  <c r="E247" i="19"/>
  <c r="F247" i="19"/>
  <c r="G247" i="19"/>
  <c r="H247" i="19"/>
  <c r="B249" i="19"/>
  <c r="C249" i="19"/>
  <c r="D249" i="19"/>
  <c r="E249" i="19"/>
  <c r="F249" i="19"/>
  <c r="G249" i="19"/>
  <c r="H249" i="19"/>
  <c r="B250" i="19"/>
  <c r="C250" i="19"/>
  <c r="D250" i="19"/>
  <c r="E250" i="19"/>
  <c r="F250" i="19"/>
  <c r="G250" i="19"/>
  <c r="H250" i="19"/>
  <c r="B251" i="19"/>
  <c r="C251" i="19"/>
  <c r="D251" i="19"/>
  <c r="E251" i="19"/>
  <c r="F251" i="19"/>
  <c r="G251" i="19"/>
  <c r="H251" i="19"/>
  <c r="B252" i="19"/>
  <c r="C252" i="19"/>
  <c r="D252" i="19"/>
  <c r="E252" i="19"/>
  <c r="F252" i="19"/>
  <c r="G252" i="19"/>
  <c r="H252" i="19"/>
  <c r="B254" i="19"/>
  <c r="C254" i="19"/>
  <c r="D254" i="19"/>
  <c r="E254" i="19"/>
  <c r="F254" i="19"/>
  <c r="G254" i="19"/>
  <c r="H254" i="19"/>
  <c r="B255" i="19"/>
  <c r="C255" i="19"/>
  <c r="D255" i="19"/>
  <c r="E255" i="19"/>
  <c r="F255" i="19"/>
  <c r="G255" i="19"/>
  <c r="H255" i="19"/>
  <c r="B256" i="19"/>
  <c r="C256" i="19"/>
  <c r="D256" i="19"/>
  <c r="E256" i="19"/>
  <c r="F256" i="19"/>
  <c r="G256" i="19"/>
  <c r="H256" i="19"/>
  <c r="B257" i="19"/>
  <c r="C257" i="19"/>
  <c r="D257" i="19"/>
  <c r="E257" i="19"/>
  <c r="F257" i="19"/>
  <c r="G257" i="19"/>
  <c r="H257" i="19"/>
  <c r="B205" i="19"/>
  <c r="C205" i="19"/>
  <c r="D205" i="19"/>
  <c r="E205" i="19"/>
  <c r="F205" i="19"/>
  <c r="G205" i="19"/>
  <c r="H205" i="19"/>
  <c r="B207" i="19"/>
  <c r="C207" i="19"/>
  <c r="D207" i="19"/>
  <c r="E207" i="19"/>
  <c r="F207" i="19"/>
  <c r="G207" i="19"/>
  <c r="H207" i="19"/>
  <c r="B208" i="19"/>
  <c r="C208" i="19"/>
  <c r="D208" i="19"/>
  <c r="E208" i="19"/>
  <c r="F208" i="19"/>
  <c r="G208" i="19"/>
  <c r="H208" i="19"/>
  <c r="B209" i="19"/>
  <c r="C209" i="19"/>
  <c r="D209" i="19"/>
  <c r="E209" i="19"/>
  <c r="F209" i="19"/>
  <c r="G209" i="19"/>
  <c r="H209" i="19"/>
  <c r="B210" i="19"/>
  <c r="C210" i="19"/>
  <c r="E210" i="19"/>
  <c r="F210" i="19"/>
  <c r="G210" i="19"/>
  <c r="H210" i="19"/>
  <c r="B212" i="19"/>
  <c r="C212" i="19"/>
  <c r="D212" i="19"/>
  <c r="E212" i="19"/>
  <c r="F212" i="19"/>
  <c r="G212" i="19"/>
  <c r="H212" i="19"/>
  <c r="B213" i="19"/>
  <c r="C213" i="19"/>
  <c r="D213" i="19"/>
  <c r="E213" i="19"/>
  <c r="F213" i="19"/>
  <c r="G213" i="19"/>
  <c r="H213" i="19"/>
  <c r="B214" i="19"/>
  <c r="C214" i="19"/>
  <c r="D214" i="19"/>
  <c r="E214" i="19"/>
  <c r="F214" i="19"/>
  <c r="G214" i="19"/>
  <c r="H214" i="19"/>
  <c r="B215" i="19"/>
  <c r="C215" i="19"/>
  <c r="D215" i="19"/>
  <c r="E215" i="19"/>
  <c r="F215" i="19"/>
  <c r="G215" i="19"/>
  <c r="H215" i="19"/>
  <c r="B217" i="19"/>
  <c r="C217" i="19"/>
  <c r="D217" i="19"/>
  <c r="E217" i="19"/>
  <c r="F217" i="19"/>
  <c r="G217" i="19"/>
  <c r="H217" i="19"/>
  <c r="B218" i="19"/>
  <c r="C218" i="19"/>
  <c r="D218" i="19"/>
  <c r="E218" i="19"/>
  <c r="F218" i="19"/>
  <c r="G218" i="19"/>
  <c r="H218" i="19"/>
  <c r="B219" i="19"/>
  <c r="C219" i="19"/>
  <c r="D219" i="19"/>
  <c r="E219" i="19"/>
  <c r="F219" i="19"/>
  <c r="G219" i="19"/>
  <c r="H219" i="19"/>
  <c r="B220" i="19"/>
  <c r="C220" i="19"/>
  <c r="D220" i="19"/>
  <c r="E220" i="19"/>
  <c r="F220" i="19"/>
  <c r="G220" i="19"/>
  <c r="H220" i="19"/>
  <c r="B222" i="19"/>
  <c r="C222" i="19"/>
  <c r="D222" i="19"/>
  <c r="E222" i="19"/>
  <c r="F222" i="19"/>
  <c r="G222" i="19"/>
  <c r="H222" i="19"/>
  <c r="B223" i="19"/>
  <c r="C223" i="19"/>
  <c r="D223" i="19"/>
  <c r="E223" i="19"/>
  <c r="F223" i="19"/>
  <c r="G223" i="19"/>
  <c r="H223" i="19"/>
  <c r="B224" i="19"/>
  <c r="C224" i="19"/>
  <c r="E224" i="19"/>
  <c r="F224" i="19"/>
  <c r="G224" i="19"/>
  <c r="H224" i="19"/>
  <c r="B225" i="19"/>
  <c r="C225" i="19"/>
  <c r="D225" i="19"/>
  <c r="E225" i="19"/>
  <c r="F225" i="19"/>
  <c r="G225" i="19"/>
  <c r="H225" i="19"/>
  <c r="B173" i="19"/>
  <c r="C173" i="19"/>
  <c r="D173" i="19"/>
  <c r="E173" i="19"/>
  <c r="F173" i="19"/>
  <c r="G173" i="19"/>
  <c r="H173" i="19"/>
  <c r="B175" i="19"/>
  <c r="C175" i="19"/>
  <c r="D175" i="19"/>
  <c r="E175" i="19"/>
  <c r="F175" i="19"/>
  <c r="G175" i="19"/>
  <c r="H175" i="19"/>
  <c r="B176" i="19"/>
  <c r="C176" i="19"/>
  <c r="D176" i="19"/>
  <c r="E176" i="19"/>
  <c r="F176" i="19"/>
  <c r="G176" i="19"/>
  <c r="H176" i="19"/>
  <c r="B177" i="19"/>
  <c r="C177" i="19"/>
  <c r="D177" i="19"/>
  <c r="E177" i="19"/>
  <c r="F177" i="19"/>
  <c r="G177" i="19"/>
  <c r="H177" i="19"/>
  <c r="B178" i="19"/>
  <c r="C178" i="19"/>
  <c r="D178" i="19"/>
  <c r="E178" i="19"/>
  <c r="F178" i="19"/>
  <c r="G178" i="19"/>
  <c r="H178" i="19"/>
  <c r="B180" i="19"/>
  <c r="C180" i="19"/>
  <c r="D180" i="19"/>
  <c r="E180" i="19"/>
  <c r="F180" i="19"/>
  <c r="G180" i="19"/>
  <c r="H180" i="19"/>
  <c r="B181" i="19"/>
  <c r="C181" i="19"/>
  <c r="D181" i="19"/>
  <c r="E181" i="19"/>
  <c r="F181" i="19"/>
  <c r="G181" i="19"/>
  <c r="H181" i="19"/>
  <c r="B182" i="19"/>
  <c r="C182" i="19"/>
  <c r="D182" i="19"/>
  <c r="E182" i="19"/>
  <c r="F182" i="19"/>
  <c r="G182" i="19"/>
  <c r="H182" i="19"/>
  <c r="B183" i="19"/>
  <c r="C183" i="19"/>
  <c r="D183" i="19"/>
  <c r="E183" i="19"/>
  <c r="F183" i="19"/>
  <c r="G183" i="19"/>
  <c r="H183" i="19"/>
  <c r="B185" i="19"/>
  <c r="C185" i="19"/>
  <c r="D185" i="19"/>
  <c r="E185" i="19"/>
  <c r="F185" i="19"/>
  <c r="G185" i="19"/>
  <c r="H185" i="19"/>
  <c r="B186" i="19"/>
  <c r="C186" i="19"/>
  <c r="D186" i="19"/>
  <c r="E186" i="19"/>
  <c r="F186" i="19"/>
  <c r="G186" i="19"/>
  <c r="H186" i="19"/>
  <c r="B187" i="19"/>
  <c r="C187" i="19"/>
  <c r="D187" i="19"/>
  <c r="E187" i="19"/>
  <c r="F187" i="19"/>
  <c r="G187" i="19"/>
  <c r="H187" i="19"/>
  <c r="B188" i="19"/>
  <c r="C188" i="19"/>
  <c r="D188" i="19"/>
  <c r="E188" i="19"/>
  <c r="F188" i="19"/>
  <c r="G188" i="19"/>
  <c r="H188" i="19"/>
  <c r="B190" i="19"/>
  <c r="C190" i="19"/>
  <c r="D190" i="19"/>
  <c r="E190" i="19"/>
  <c r="F190" i="19"/>
  <c r="G190" i="19"/>
  <c r="H190" i="19"/>
  <c r="B191" i="19"/>
  <c r="C191" i="19"/>
  <c r="D191" i="19"/>
  <c r="E191" i="19"/>
  <c r="F191" i="19"/>
  <c r="G191" i="19"/>
  <c r="H191" i="19"/>
  <c r="B192" i="19"/>
  <c r="C192" i="19"/>
  <c r="D192" i="19"/>
  <c r="E192" i="19"/>
  <c r="F192" i="19"/>
  <c r="G192" i="19"/>
  <c r="H192" i="19"/>
  <c r="B193" i="19"/>
  <c r="C193" i="19"/>
  <c r="D193" i="19"/>
  <c r="E193" i="19"/>
  <c r="F193" i="19"/>
  <c r="G193" i="19"/>
  <c r="H193" i="19"/>
  <c r="B141" i="19"/>
  <c r="C141" i="19"/>
  <c r="D141" i="19"/>
  <c r="E141" i="19"/>
  <c r="F141" i="19"/>
  <c r="G141" i="19"/>
  <c r="H141" i="19"/>
  <c r="B143" i="19"/>
  <c r="C143" i="19"/>
  <c r="D143" i="19"/>
  <c r="E143" i="19"/>
  <c r="F143" i="19"/>
  <c r="G143" i="19"/>
  <c r="H143" i="19"/>
  <c r="B144" i="19"/>
  <c r="C144" i="19"/>
  <c r="D144" i="19"/>
  <c r="E144" i="19"/>
  <c r="F144" i="19"/>
  <c r="G144" i="19"/>
  <c r="H144" i="19"/>
  <c r="B145" i="19"/>
  <c r="C145" i="19"/>
  <c r="D145" i="19"/>
  <c r="E145" i="19"/>
  <c r="F145" i="19"/>
  <c r="G145" i="19"/>
  <c r="H145" i="19"/>
  <c r="B146" i="19"/>
  <c r="C146" i="19"/>
  <c r="D146" i="19"/>
  <c r="E146" i="19"/>
  <c r="F146" i="19"/>
  <c r="G146" i="19"/>
  <c r="H146" i="19"/>
  <c r="B148" i="19"/>
  <c r="C148" i="19"/>
  <c r="D148" i="19"/>
  <c r="E148" i="19"/>
  <c r="F148" i="19"/>
  <c r="G148" i="19"/>
  <c r="H148" i="19"/>
  <c r="B149" i="19"/>
  <c r="C149" i="19"/>
  <c r="D149" i="19"/>
  <c r="E149" i="19"/>
  <c r="F149" i="19"/>
  <c r="G149" i="19"/>
  <c r="H149" i="19"/>
  <c r="B150" i="19"/>
  <c r="C150" i="19"/>
  <c r="D150" i="19"/>
  <c r="E150" i="19"/>
  <c r="F150" i="19"/>
  <c r="G150" i="19"/>
  <c r="H150" i="19"/>
  <c r="B151" i="19"/>
  <c r="C151" i="19"/>
  <c r="D151" i="19"/>
  <c r="E151" i="19"/>
  <c r="F151" i="19"/>
  <c r="G151" i="19"/>
  <c r="H151" i="19"/>
  <c r="B153" i="19"/>
  <c r="C153" i="19"/>
  <c r="D153" i="19"/>
  <c r="E153" i="19"/>
  <c r="F153" i="19"/>
  <c r="G153" i="19"/>
  <c r="H153" i="19"/>
  <c r="B154" i="19"/>
  <c r="C154" i="19"/>
  <c r="D154" i="19"/>
  <c r="E154" i="19"/>
  <c r="F154" i="19"/>
  <c r="G154" i="19"/>
  <c r="H154" i="19"/>
  <c r="B155" i="19"/>
  <c r="C155" i="19"/>
  <c r="D155" i="19"/>
  <c r="E155" i="19"/>
  <c r="F155" i="19"/>
  <c r="G155" i="19"/>
  <c r="H155" i="19"/>
  <c r="B156" i="19"/>
  <c r="C156" i="19"/>
  <c r="D156" i="19"/>
  <c r="E156" i="19"/>
  <c r="F156" i="19"/>
  <c r="G156" i="19"/>
  <c r="H156" i="19"/>
  <c r="B158" i="19"/>
  <c r="C158" i="19"/>
  <c r="D158" i="19"/>
  <c r="E158" i="19"/>
  <c r="F158" i="19"/>
  <c r="G158" i="19"/>
  <c r="H158" i="19"/>
  <c r="B159" i="19"/>
  <c r="C159" i="19"/>
  <c r="D159" i="19"/>
  <c r="E159" i="19"/>
  <c r="F159" i="19"/>
  <c r="G159" i="19"/>
  <c r="H159" i="19"/>
  <c r="B160" i="19"/>
  <c r="C160" i="19"/>
  <c r="D160" i="19"/>
  <c r="E160" i="19"/>
  <c r="F160" i="19"/>
  <c r="G160" i="19"/>
  <c r="H160" i="19"/>
  <c r="B161" i="19"/>
  <c r="C161" i="19"/>
  <c r="D161" i="19"/>
  <c r="E161" i="19"/>
  <c r="F161" i="19"/>
  <c r="G161" i="19"/>
  <c r="H161" i="19"/>
  <c r="B108" i="19"/>
  <c r="C108" i="19"/>
  <c r="D108" i="19"/>
  <c r="E108" i="19"/>
  <c r="F108" i="19"/>
  <c r="G108" i="19"/>
  <c r="H108" i="19"/>
  <c r="I108" i="19"/>
  <c r="J108" i="19"/>
  <c r="B110" i="19"/>
  <c r="C110" i="19"/>
  <c r="D110" i="19"/>
  <c r="E110" i="19"/>
  <c r="F110" i="19"/>
  <c r="G110" i="19"/>
  <c r="H110" i="19"/>
  <c r="I110" i="19"/>
  <c r="J110" i="19"/>
  <c r="B111" i="19"/>
  <c r="C111" i="19"/>
  <c r="D111" i="19"/>
  <c r="E111" i="19"/>
  <c r="F111" i="19"/>
  <c r="G111" i="19"/>
  <c r="H111" i="19"/>
  <c r="I111" i="19"/>
  <c r="J111" i="19"/>
  <c r="B112" i="19"/>
  <c r="C112" i="19"/>
  <c r="D112" i="19"/>
  <c r="E112" i="19"/>
  <c r="F112" i="19"/>
  <c r="G112" i="19"/>
  <c r="H112" i="19"/>
  <c r="I112" i="19"/>
  <c r="J112" i="19"/>
  <c r="B113" i="19"/>
  <c r="C113" i="19"/>
  <c r="D113" i="19"/>
  <c r="E113" i="19"/>
  <c r="F113" i="19"/>
  <c r="G113" i="19"/>
  <c r="H113" i="19"/>
  <c r="I113" i="19"/>
  <c r="J113" i="19"/>
  <c r="B115" i="19"/>
  <c r="C115" i="19"/>
  <c r="D115" i="19"/>
  <c r="E115" i="19"/>
  <c r="F115" i="19"/>
  <c r="G115" i="19"/>
  <c r="H115" i="19"/>
  <c r="I115" i="19"/>
  <c r="J115" i="19"/>
  <c r="B116" i="19"/>
  <c r="C116" i="19"/>
  <c r="D116" i="19"/>
  <c r="E116" i="19"/>
  <c r="F116" i="19"/>
  <c r="G116" i="19"/>
  <c r="H116" i="19"/>
  <c r="I116" i="19"/>
  <c r="J116" i="19"/>
  <c r="B117" i="19"/>
  <c r="C117" i="19"/>
  <c r="D117" i="19"/>
  <c r="E117" i="19"/>
  <c r="F117" i="19"/>
  <c r="G117" i="19"/>
  <c r="H117" i="19"/>
  <c r="I117" i="19"/>
  <c r="J117" i="19"/>
  <c r="B118" i="19"/>
  <c r="C118" i="19"/>
  <c r="D118" i="19"/>
  <c r="E118" i="19"/>
  <c r="F118" i="19"/>
  <c r="G118" i="19"/>
  <c r="H118" i="19"/>
  <c r="I118" i="19"/>
  <c r="J118" i="19"/>
  <c r="B120" i="19"/>
  <c r="C120" i="19"/>
  <c r="D120" i="19"/>
  <c r="E120" i="19"/>
  <c r="F120" i="19"/>
  <c r="G120" i="19"/>
  <c r="H120" i="19"/>
  <c r="I120" i="19"/>
  <c r="J120" i="19"/>
  <c r="B121" i="19"/>
  <c r="C121" i="19"/>
  <c r="D121" i="19"/>
  <c r="E121" i="19"/>
  <c r="F121" i="19"/>
  <c r="G121" i="19"/>
  <c r="H121" i="19"/>
  <c r="I121" i="19"/>
  <c r="J121" i="19"/>
  <c r="B122" i="19"/>
  <c r="C122" i="19"/>
  <c r="D122" i="19"/>
  <c r="E122" i="19"/>
  <c r="F122" i="19"/>
  <c r="G122" i="19"/>
  <c r="H122" i="19"/>
  <c r="I122" i="19"/>
  <c r="J122" i="19"/>
  <c r="B123" i="19"/>
  <c r="C123" i="19"/>
  <c r="D123" i="19"/>
  <c r="E123" i="19"/>
  <c r="F123" i="19"/>
  <c r="G123" i="19"/>
  <c r="H123" i="19"/>
  <c r="I123" i="19"/>
  <c r="J123" i="19"/>
  <c r="B125" i="19"/>
  <c r="C125" i="19"/>
  <c r="D125" i="19"/>
  <c r="E125" i="19"/>
  <c r="F125" i="19"/>
  <c r="G125" i="19"/>
  <c r="H125" i="19"/>
  <c r="I125" i="19"/>
  <c r="J125" i="19"/>
  <c r="B126" i="19"/>
  <c r="C126" i="19"/>
  <c r="D126" i="19"/>
  <c r="E126" i="19"/>
  <c r="F126" i="19"/>
  <c r="G126" i="19"/>
  <c r="H126" i="19"/>
  <c r="I126" i="19"/>
  <c r="J126" i="19"/>
  <c r="B127" i="19"/>
  <c r="C127" i="19"/>
  <c r="D127" i="19"/>
  <c r="E127" i="19"/>
  <c r="F127" i="19"/>
  <c r="G127" i="19"/>
  <c r="H127" i="19"/>
  <c r="I127" i="19"/>
  <c r="J127" i="19"/>
  <c r="B128" i="19"/>
  <c r="C128" i="19"/>
  <c r="D128" i="19"/>
  <c r="E128" i="19"/>
  <c r="F128" i="19"/>
  <c r="G128" i="19"/>
  <c r="H128" i="19"/>
  <c r="I128" i="19"/>
  <c r="J128" i="19"/>
  <c r="B76" i="19"/>
  <c r="C76" i="19"/>
  <c r="D76" i="19"/>
  <c r="E76" i="19"/>
  <c r="F76" i="19"/>
  <c r="G76" i="19"/>
  <c r="H76" i="19"/>
  <c r="B78" i="19"/>
  <c r="C78" i="19"/>
  <c r="D78" i="19"/>
  <c r="E78" i="19"/>
  <c r="F78" i="19"/>
  <c r="G78" i="19"/>
  <c r="H78" i="19"/>
  <c r="B79" i="19"/>
  <c r="C79" i="19"/>
  <c r="D79" i="19"/>
  <c r="E79" i="19"/>
  <c r="F79" i="19"/>
  <c r="G79" i="19"/>
  <c r="H79" i="19"/>
  <c r="B80" i="19"/>
  <c r="C80" i="19"/>
  <c r="D80" i="19"/>
  <c r="E80" i="19"/>
  <c r="F80" i="19"/>
  <c r="G80" i="19"/>
  <c r="H80" i="19"/>
  <c r="B81" i="19"/>
  <c r="C81" i="19"/>
  <c r="D81" i="19"/>
  <c r="E81" i="19"/>
  <c r="F81" i="19"/>
  <c r="G81" i="19"/>
  <c r="H81" i="19"/>
  <c r="B83" i="19"/>
  <c r="C83" i="19"/>
  <c r="D83" i="19"/>
  <c r="E83" i="19"/>
  <c r="F83" i="19"/>
  <c r="G83" i="19"/>
  <c r="H83" i="19"/>
  <c r="B84" i="19"/>
  <c r="C84" i="19"/>
  <c r="D84" i="19"/>
  <c r="E84" i="19"/>
  <c r="F84" i="19"/>
  <c r="G84" i="19"/>
  <c r="H84" i="19"/>
  <c r="B85" i="19"/>
  <c r="C85" i="19"/>
  <c r="D85" i="19"/>
  <c r="E85" i="19"/>
  <c r="F85" i="19"/>
  <c r="G85" i="19"/>
  <c r="H85" i="19"/>
  <c r="B86" i="19"/>
  <c r="C86" i="19"/>
  <c r="D86" i="19"/>
  <c r="E86" i="19"/>
  <c r="F86" i="19"/>
  <c r="G86" i="19"/>
  <c r="H86" i="19"/>
  <c r="B88" i="19"/>
  <c r="C88" i="19"/>
  <c r="D88" i="19"/>
  <c r="E88" i="19"/>
  <c r="F88" i="19"/>
  <c r="G88" i="19"/>
  <c r="H88" i="19"/>
  <c r="B89" i="19"/>
  <c r="C89" i="19"/>
  <c r="D89" i="19"/>
  <c r="E89" i="19"/>
  <c r="F89" i="19"/>
  <c r="G89" i="19"/>
  <c r="H89" i="19"/>
  <c r="B90" i="19"/>
  <c r="C90" i="19"/>
  <c r="D90" i="19"/>
  <c r="E90" i="19"/>
  <c r="F90" i="19"/>
  <c r="G90" i="19"/>
  <c r="H90" i="19"/>
  <c r="B91" i="19"/>
  <c r="C91" i="19"/>
  <c r="D91" i="19"/>
  <c r="E91" i="19"/>
  <c r="F91" i="19"/>
  <c r="G91" i="19"/>
  <c r="H91" i="19"/>
  <c r="B93" i="19"/>
  <c r="C93" i="19"/>
  <c r="D93" i="19"/>
  <c r="E93" i="19"/>
  <c r="F93" i="19"/>
  <c r="G93" i="19"/>
  <c r="H93" i="19"/>
  <c r="B94" i="19"/>
  <c r="C94" i="19"/>
  <c r="D94" i="19"/>
  <c r="E94" i="19"/>
  <c r="F94" i="19"/>
  <c r="G94" i="19"/>
  <c r="H94" i="19"/>
  <c r="B95" i="19"/>
  <c r="C95" i="19"/>
  <c r="D95" i="19"/>
  <c r="E95" i="19"/>
  <c r="F95" i="19"/>
  <c r="G95" i="19"/>
  <c r="H95" i="19"/>
  <c r="B96" i="19"/>
  <c r="C96" i="19"/>
  <c r="D96" i="19"/>
  <c r="E96" i="19"/>
  <c r="F96" i="19"/>
  <c r="G96" i="19"/>
  <c r="H96" i="19"/>
  <c r="B43" i="19"/>
  <c r="C43" i="19"/>
  <c r="D43" i="19"/>
  <c r="E43" i="19"/>
  <c r="F43" i="19"/>
  <c r="G43" i="19"/>
  <c r="H43" i="19"/>
  <c r="I43" i="19"/>
  <c r="J43" i="19"/>
  <c r="B45" i="19"/>
  <c r="C45" i="19"/>
  <c r="D45" i="19"/>
  <c r="E45" i="19"/>
  <c r="F45" i="19"/>
  <c r="G45" i="19"/>
  <c r="H45" i="19"/>
  <c r="I45" i="19"/>
  <c r="J45" i="19"/>
  <c r="B46" i="19"/>
  <c r="C46" i="19"/>
  <c r="D46" i="19"/>
  <c r="E46" i="19"/>
  <c r="F46" i="19"/>
  <c r="G46" i="19"/>
  <c r="H46" i="19"/>
  <c r="I46" i="19"/>
  <c r="J46" i="19"/>
  <c r="B47" i="19"/>
  <c r="C47" i="19"/>
  <c r="D47" i="19"/>
  <c r="E47" i="19"/>
  <c r="F47" i="19"/>
  <c r="G47" i="19"/>
  <c r="H47" i="19"/>
  <c r="I47" i="19"/>
  <c r="J47" i="19"/>
  <c r="B48" i="19"/>
  <c r="C48" i="19"/>
  <c r="D48" i="19"/>
  <c r="E48" i="19"/>
  <c r="F48" i="19"/>
  <c r="G48" i="19"/>
  <c r="H48" i="19"/>
  <c r="I48" i="19"/>
  <c r="J48" i="19"/>
  <c r="B51" i="19"/>
  <c r="C51" i="19"/>
  <c r="D51" i="19"/>
  <c r="E51" i="19"/>
  <c r="F51" i="19"/>
  <c r="G51" i="19"/>
  <c r="H51" i="19"/>
  <c r="I51" i="19"/>
  <c r="J51" i="19"/>
  <c r="B52" i="19"/>
  <c r="C52" i="19"/>
  <c r="D52" i="19"/>
  <c r="E52" i="19"/>
  <c r="F52" i="19"/>
  <c r="G52" i="19"/>
  <c r="H52" i="19"/>
  <c r="I52" i="19"/>
  <c r="J52" i="19"/>
  <c r="B53" i="19"/>
  <c r="C53" i="19"/>
  <c r="D53" i="19"/>
  <c r="E53" i="19"/>
  <c r="F53" i="19"/>
  <c r="G53" i="19"/>
  <c r="H53" i="19"/>
  <c r="I53" i="19"/>
  <c r="J53" i="19"/>
  <c r="B56" i="19"/>
  <c r="C56" i="19"/>
  <c r="D56" i="19"/>
  <c r="E56" i="19"/>
  <c r="F56" i="19"/>
  <c r="G56" i="19"/>
  <c r="H56" i="19"/>
  <c r="I56" i="19"/>
  <c r="J56" i="19"/>
  <c r="B57" i="19"/>
  <c r="C57" i="19"/>
  <c r="D57" i="19"/>
  <c r="E57" i="19"/>
  <c r="F57" i="19"/>
  <c r="G57" i="19"/>
  <c r="H57" i="19"/>
  <c r="I57" i="19"/>
  <c r="J57" i="19"/>
  <c r="B58" i="19"/>
  <c r="C58" i="19"/>
  <c r="D58" i="19"/>
  <c r="E58" i="19"/>
  <c r="F58" i="19"/>
  <c r="G58" i="19"/>
  <c r="H58" i="19"/>
  <c r="I58" i="19"/>
  <c r="J58" i="19"/>
  <c r="B60" i="19"/>
  <c r="C60" i="19"/>
  <c r="D60" i="19"/>
  <c r="E60" i="19"/>
  <c r="F60" i="19"/>
  <c r="G60" i="19"/>
  <c r="H60" i="19"/>
  <c r="I60" i="19"/>
  <c r="J60" i="19"/>
  <c r="B61" i="19"/>
  <c r="C61" i="19"/>
  <c r="D61" i="19"/>
  <c r="E61" i="19"/>
  <c r="F61" i="19"/>
  <c r="G61" i="19"/>
  <c r="H61" i="19"/>
  <c r="I61" i="19"/>
  <c r="J61" i="19"/>
  <c r="B62" i="19"/>
  <c r="C62" i="19"/>
  <c r="D62" i="19"/>
  <c r="E62" i="19"/>
  <c r="F62" i="19"/>
  <c r="G62" i="19"/>
  <c r="H62" i="19"/>
  <c r="I62" i="19"/>
  <c r="J62" i="19"/>
  <c r="B63" i="19"/>
  <c r="C63" i="19"/>
  <c r="D63" i="19"/>
  <c r="E63" i="19"/>
  <c r="F63" i="19"/>
  <c r="G63" i="19"/>
  <c r="H63" i="19"/>
  <c r="I63" i="19"/>
  <c r="J63" i="19"/>
  <c r="E18" i="28"/>
  <c r="H13" i="28"/>
  <c r="H12" i="28"/>
  <c r="H11" i="28"/>
  <c r="N9" i="28"/>
  <c r="H9" i="28"/>
  <c r="H8" i="28"/>
  <c r="N7" i="28"/>
  <c r="H6" i="28"/>
  <c r="N5" i="28"/>
  <c r="H5" i="28"/>
  <c r="H4" i="28"/>
  <c r="N3" i="28"/>
  <c r="H242" i="19"/>
  <c r="H246" i="32"/>
  <c r="D227" i="32"/>
  <c r="D210" i="19"/>
  <c r="D213" i="32"/>
  <c r="BD19" i="28"/>
  <c r="BA19" i="28"/>
  <c r="AX19" i="28"/>
  <c r="AU19" i="28"/>
  <c r="AR19" i="28"/>
  <c r="AO19" i="28"/>
  <c r="AL19" i="28"/>
  <c r="AI19" i="28"/>
  <c r="AF19" i="28"/>
  <c r="AC19" i="28"/>
  <c r="Z19" i="28"/>
  <c r="W19" i="28"/>
  <c r="T19" i="28"/>
  <c r="Q19" i="28"/>
  <c r="H17" i="28"/>
  <c r="H15" i="28"/>
  <c r="H10" i="28"/>
  <c r="K8" i="28"/>
  <c r="H7" i="28"/>
  <c r="E7" i="28"/>
  <c r="N6" i="28"/>
  <c r="N4" i="28"/>
  <c r="K4" i="28"/>
  <c r="D224" i="19" l="1"/>
  <c r="H18" i="28"/>
  <c r="E16" i="28"/>
  <c r="E15" i="28"/>
  <c r="H14" i="28"/>
  <c r="E14" i="28"/>
  <c r="E13" i="28"/>
  <c r="E12" i="28"/>
  <c r="E11" i="28"/>
  <c r="K9" i="28"/>
  <c r="E9" i="28"/>
  <c r="E8" i="28"/>
  <c r="K7" i="28"/>
  <c r="K6" i="28"/>
  <c r="E6" i="28"/>
  <c r="K5" i="28"/>
  <c r="E5" i="28"/>
  <c r="E4" i="28"/>
  <c r="K3" i="28"/>
  <c r="H3" i="28"/>
  <c r="E3" i="28"/>
  <c r="H30" i="19"/>
  <c r="G30" i="19"/>
  <c r="F30" i="19"/>
  <c r="E30" i="19"/>
  <c r="D30" i="19"/>
  <c r="C30" i="19"/>
  <c r="B30" i="19"/>
  <c r="H29" i="19"/>
  <c r="G29" i="19"/>
  <c r="F29" i="19"/>
  <c r="E29" i="19"/>
  <c r="D29" i="19"/>
  <c r="C29" i="19"/>
  <c r="B29" i="19"/>
  <c r="H28" i="19"/>
  <c r="G28" i="19"/>
  <c r="F28" i="19"/>
  <c r="E28" i="19"/>
  <c r="D28" i="19"/>
  <c r="C28" i="19"/>
  <c r="B28" i="19"/>
  <c r="H27" i="19"/>
  <c r="G27" i="19"/>
  <c r="F27" i="19"/>
  <c r="E27" i="19"/>
  <c r="D27" i="19"/>
  <c r="C27" i="19"/>
  <c r="B27" i="19"/>
  <c r="H25" i="19"/>
  <c r="G25" i="19"/>
  <c r="F25" i="19"/>
  <c r="E25" i="19"/>
  <c r="D25" i="19"/>
  <c r="C25" i="19"/>
  <c r="B25" i="19"/>
  <c r="H24" i="19"/>
  <c r="G24" i="19"/>
  <c r="F24" i="19"/>
  <c r="E24" i="19"/>
  <c r="D24" i="19"/>
  <c r="C24" i="19"/>
  <c r="B24" i="19"/>
  <c r="H23" i="19"/>
  <c r="G23" i="19"/>
  <c r="F23" i="19"/>
  <c r="E23" i="19"/>
  <c r="D23" i="19"/>
  <c r="C23" i="19"/>
  <c r="B23" i="19"/>
  <c r="H22" i="19"/>
  <c r="G22" i="19"/>
  <c r="F22" i="19"/>
  <c r="E22" i="19"/>
  <c r="D22" i="19"/>
  <c r="C22" i="19"/>
  <c r="B22" i="19"/>
  <c r="H20" i="19"/>
  <c r="G20" i="19"/>
  <c r="F20" i="19"/>
  <c r="E20" i="19"/>
  <c r="D20" i="19"/>
  <c r="C20" i="19"/>
  <c r="B20" i="19"/>
  <c r="H19" i="19"/>
  <c r="G19" i="19"/>
  <c r="F19" i="19"/>
  <c r="E19" i="19"/>
  <c r="D19" i="19"/>
  <c r="C19" i="19"/>
  <c r="B19" i="19"/>
  <c r="H18" i="19"/>
  <c r="G18" i="19"/>
  <c r="F18" i="19"/>
  <c r="E18" i="19"/>
  <c r="D18" i="19"/>
  <c r="C18" i="19"/>
  <c r="B18" i="19"/>
  <c r="H17" i="19"/>
  <c r="G17" i="19"/>
  <c r="F17" i="19"/>
  <c r="E17" i="19"/>
  <c r="D17" i="19"/>
  <c r="C17" i="19"/>
  <c r="B17" i="19"/>
  <c r="H15" i="19"/>
  <c r="G15" i="19"/>
  <c r="F15" i="19"/>
  <c r="E15" i="19"/>
  <c r="D15" i="19"/>
  <c r="C15" i="19"/>
  <c r="B15" i="19"/>
  <c r="H14" i="19"/>
  <c r="G14" i="19"/>
  <c r="F14" i="19"/>
  <c r="E14" i="19"/>
  <c r="D14" i="19"/>
  <c r="C14" i="19"/>
  <c r="B14" i="19"/>
  <c r="H13" i="19"/>
  <c r="G13" i="19"/>
  <c r="F13" i="19"/>
  <c r="E13" i="19"/>
  <c r="D13" i="19"/>
  <c r="C13" i="19"/>
  <c r="B13" i="19"/>
  <c r="H12" i="19"/>
  <c r="G12" i="19"/>
  <c r="F12" i="19"/>
  <c r="E12" i="19"/>
  <c r="D12" i="19"/>
  <c r="C12" i="19"/>
  <c r="B12" i="19"/>
  <c r="H10" i="19"/>
  <c r="G10" i="19"/>
  <c r="F10" i="19"/>
  <c r="E10" i="19"/>
  <c r="D10" i="19"/>
  <c r="C10" i="19"/>
  <c r="B10" i="19"/>
</calcChain>
</file>

<file path=xl/comments1.xml><?xml version="1.0" encoding="utf-8"?>
<comments xmlns="http://schemas.openxmlformats.org/spreadsheetml/2006/main">
  <authors>
    <author>Susan Lounsbury</author>
  </authors>
  <commentList>
    <comment ref="C180" authorId="0">
      <text>
        <r>
          <rPr>
            <b/>
            <sz val="9"/>
            <color indexed="81"/>
            <rFont val="Tahoma"/>
            <family val="2"/>
          </rPr>
          <t>Susan Lounsbury:</t>
        </r>
        <r>
          <rPr>
            <sz val="9"/>
            <color indexed="81"/>
            <rFont val="Tahoma"/>
            <family val="2"/>
          </rPr>
          <t xml:space="preserve">
Looks odd that the tuition and fees for sector 2 are higher than 1. Check with Tracey?</t>
        </r>
      </text>
    </comment>
  </commentList>
</comments>
</file>

<file path=xl/comments2.xml><?xml version="1.0" encoding="utf-8"?>
<comments xmlns="http://schemas.openxmlformats.org/spreadsheetml/2006/main">
  <authors>
    <author>mloverde</author>
    <author>Lisa Cowan</author>
  </authors>
  <commentList>
    <comment ref="A1" authorId="0">
      <text>
        <r>
          <rPr>
            <b/>
            <sz val="8"/>
            <color indexed="81"/>
            <rFont val="Tahoma"/>
            <family val="2"/>
          </rPr>
          <t>when computing medians for All 4-yr schools, do not include specialized institutions (type 15)</t>
        </r>
      </text>
    </comment>
    <comment ref="BB138" authorId="1">
      <text>
        <r>
          <rPr>
            <b/>
            <sz val="9"/>
            <color indexed="81"/>
            <rFont val="Tahoma"/>
            <family val="2"/>
          </rPr>
          <t>Lisa Cowan:</t>
        </r>
        <r>
          <rPr>
            <sz val="9"/>
            <color indexed="81"/>
            <rFont val="Tahoma"/>
            <family val="2"/>
          </rPr>
          <t xml:space="preserve">
Missing Data?</t>
        </r>
      </text>
    </comment>
    <comment ref="G250" authorId="1">
      <text>
        <r>
          <rPr>
            <b/>
            <sz val="9"/>
            <color indexed="81"/>
            <rFont val="Tahoma"/>
            <family val="2"/>
          </rPr>
          <t>Lisa Cowan:</t>
        </r>
        <r>
          <rPr>
            <sz val="9"/>
            <color indexed="81"/>
            <rFont val="Tahoma"/>
            <family val="2"/>
          </rPr>
          <t xml:space="preserve">
Missing data from Lamar Institute of Technology?</t>
        </r>
      </text>
    </comment>
  </commentList>
</comments>
</file>

<file path=xl/comments3.xml><?xml version="1.0" encoding="utf-8"?>
<comments xmlns="http://schemas.openxmlformats.org/spreadsheetml/2006/main">
  <authors>
    <author>Lisa Cowan</author>
    <author>Lee, Cynthia M.</author>
    <author>mevilsiz</author>
    <author>jmarks</author>
    <author>srobi</author>
    <author>Pam Ashley</author>
  </authors>
  <commentList>
    <comment ref="B102" authorId="0">
      <text>
        <r>
          <rPr>
            <b/>
            <sz val="9"/>
            <color indexed="81"/>
            <rFont val="Tahoma"/>
            <family val="2"/>
          </rPr>
          <t>Lisa Cowan:</t>
        </r>
        <r>
          <rPr>
            <sz val="9"/>
            <color indexed="81"/>
            <rFont val="Tahoma"/>
            <family val="2"/>
          </rPr>
          <t xml:space="preserve">
NOTE FROM FCS:   The Fall 2011 fees for St. Petersburg College had a mid-year increase of 3% in the 2012 Spring Term;however, the increase is not reflected in the  2011-12 In-State and Out-of-State Columns of this report.</t>
        </r>
      </text>
    </comment>
    <comment ref="G156" authorId="1">
      <text>
        <r>
          <rPr>
            <b/>
            <sz val="9"/>
            <color indexed="81"/>
            <rFont val="Tahoma"/>
            <family val="2"/>
          </rPr>
          <t>Lee, Cynthia M.:</t>
        </r>
        <r>
          <rPr>
            <sz val="9"/>
            <color indexed="81"/>
            <rFont val="Tahoma"/>
            <family val="2"/>
          </rPr>
          <t xml:space="preserve">
In State= (Fall: 75 credit hour*15) + (Spring:85 credit hour*15)+ required fees</t>
        </r>
      </text>
    </comment>
    <comment ref="B165" authorId="1">
      <text>
        <r>
          <rPr>
            <b/>
            <sz val="8"/>
            <color indexed="81"/>
            <rFont val="Tahoma"/>
            <family val="2"/>
          </rPr>
          <t>Lee, Cynthia M.:</t>
        </r>
        <r>
          <rPr>
            <sz val="8"/>
            <color indexed="81"/>
            <rFont val="Tahoma"/>
            <family val="2"/>
          </rPr>
          <t xml:space="preserve">
DeKalb was renamed to Georgia Piedmont as of 10/1/11</t>
        </r>
      </text>
    </comment>
    <comment ref="B206" authorId="2">
      <text>
        <r>
          <rPr>
            <b/>
            <sz val="8"/>
            <color indexed="81"/>
            <rFont val="Tahoma"/>
            <family val="2"/>
          </rPr>
          <t>mevilsiz:</t>
        </r>
        <r>
          <rPr>
            <sz val="8"/>
            <color indexed="81"/>
            <rFont val="Tahoma"/>
            <family val="2"/>
          </rPr>
          <t xml:space="preserve">
Formerly Bowling Green Technical College</t>
        </r>
      </text>
    </comment>
    <comment ref="A309" authorId="3">
      <text>
        <r>
          <rPr>
            <b/>
            <sz val="10"/>
            <color indexed="81"/>
            <rFont val="Tahoma"/>
            <family val="2"/>
          </rPr>
          <t xml:space="preserve">jmarks: </t>
        </r>
        <r>
          <rPr>
            <sz val="10"/>
            <color indexed="81"/>
            <rFont val="Tahoma"/>
            <family val="2"/>
          </rPr>
          <t>General note for all NC CCs: Beginning with the 2010-11 classfication new formulae were used to more accurately account for courses using contact hours rather than credit hours. The overall effect is to lower the calculated credit hour count and thus the FTE counts. This is, in effect, a recalibration and a number of instutitons have been reclassified as a result.</t>
        </r>
      </text>
    </comment>
    <comment ref="F402" authorId="4">
      <text>
        <r>
          <rPr>
            <b/>
            <sz val="9"/>
            <color indexed="81"/>
            <rFont val="Tahoma"/>
            <family val="2"/>
          </rPr>
          <t>srobi:</t>
        </r>
        <r>
          <rPr>
            <sz val="9"/>
            <color indexed="81"/>
            <rFont val="Tahoma"/>
            <family val="2"/>
          </rPr>
          <t xml:space="preserve">
Correction from last year.
</t>
        </r>
      </text>
    </comment>
    <comment ref="H402" authorId="4">
      <text>
        <r>
          <rPr>
            <b/>
            <sz val="9"/>
            <color indexed="81"/>
            <rFont val="Tahoma"/>
            <family val="2"/>
          </rPr>
          <t>srobi:</t>
        </r>
        <r>
          <rPr>
            <sz val="9"/>
            <color indexed="81"/>
            <rFont val="Tahoma"/>
            <family val="2"/>
          </rPr>
          <t xml:space="preserve">
Correction from last year.</t>
        </r>
      </text>
    </comment>
    <comment ref="O678" authorId="5">
      <text>
        <r>
          <rPr>
            <b/>
            <sz val="9"/>
            <color indexed="81"/>
            <rFont val="Tahoma"/>
            <family val="2"/>
          </rPr>
          <t>Pam Ashley:</t>
        </r>
        <r>
          <rPr>
            <sz val="9"/>
            <color indexed="81"/>
            <rFont val="Tahoma"/>
            <family val="2"/>
          </rPr>
          <t xml:space="preserve">
West Virginia University's 2013 fees reflect a 5% increase 
and a restructuring of fees to more accurately reflect actual charges to include program specific fees for Dentistry, Law, Medicine, etc.</t>
        </r>
      </text>
    </comment>
  </commentList>
</comments>
</file>

<file path=xl/comments4.xml><?xml version="1.0" encoding="utf-8"?>
<comments xmlns="http://schemas.openxmlformats.org/spreadsheetml/2006/main">
  <authors>
    <author>alicia.trexler</author>
  </authors>
  <commentList>
    <comment ref="B9" authorId="0">
      <text>
        <r>
          <rPr>
            <b/>
            <sz val="10"/>
            <color indexed="81"/>
            <rFont val="Tahoma"/>
            <family val="2"/>
          </rPr>
          <t>alicia.trexler:</t>
        </r>
        <r>
          <rPr>
            <sz val="10"/>
            <color indexed="81"/>
            <rFont val="Tahoma"/>
            <family val="2"/>
          </rPr>
          <t xml:space="preserve">
Added policies relating to baccalaureate programs.</t>
        </r>
      </text>
    </comment>
  </commentList>
</comments>
</file>

<file path=xl/comments5.xml><?xml version="1.0" encoding="utf-8"?>
<comments xmlns="http://schemas.openxmlformats.org/spreadsheetml/2006/main">
  <authors>
    <author>FLDOE</author>
    <author>alicia.trexler</author>
  </authors>
  <commentList>
    <comment ref="C8" authorId="0">
      <text>
        <r>
          <rPr>
            <b/>
            <sz val="8"/>
            <color indexed="81"/>
            <rFont val="Tahoma"/>
            <family val="2"/>
          </rPr>
          <t xml:space="preserve">Alicia Trexler: 
</t>
        </r>
        <r>
          <rPr>
            <sz val="8"/>
            <color indexed="81"/>
            <rFont val="Tahoma"/>
            <family val="2"/>
          </rPr>
          <t>Editorial changes only.</t>
        </r>
      </text>
    </comment>
    <comment ref="F8" authorId="1">
      <text>
        <r>
          <rPr>
            <b/>
            <sz val="10"/>
            <color indexed="81"/>
            <rFont val="Tahoma"/>
            <family val="2"/>
          </rPr>
          <t>alicia.trexler:</t>
        </r>
        <r>
          <rPr>
            <sz val="10"/>
            <color indexed="81"/>
            <rFont val="Tahoma"/>
            <family val="2"/>
          </rPr>
          <t xml:space="preserve">
For 2012-13, the rate was increased to 20% of tuition</t>
        </r>
      </text>
    </comment>
  </commentList>
</comments>
</file>

<file path=xl/sharedStrings.xml><?xml version="1.0" encoding="utf-8"?>
<sst xmlns="http://schemas.openxmlformats.org/spreadsheetml/2006/main" count="2779" uniqueCount="1151">
  <si>
    <t>Name</t>
  </si>
  <si>
    <t>IPEDSID</t>
  </si>
  <si>
    <t>OldUGIS</t>
  </si>
  <si>
    <t>NewUGIS</t>
  </si>
  <si>
    <t>OldUGOS</t>
  </si>
  <si>
    <t>NewUGOS</t>
  </si>
  <si>
    <t>OldGIS</t>
  </si>
  <si>
    <t>OldGOS</t>
  </si>
  <si>
    <t>NewGIS</t>
  </si>
  <si>
    <t>NewGOS</t>
  </si>
  <si>
    <t>OldLawIS</t>
  </si>
  <si>
    <t>NewLawIS</t>
  </si>
  <si>
    <t>OldLawOS</t>
  </si>
  <si>
    <t>NewLawOS</t>
  </si>
  <si>
    <t>OldMedIS</t>
  </si>
  <si>
    <t>NewMedIS</t>
  </si>
  <si>
    <t>OldMedOS</t>
  </si>
  <si>
    <t>NewMedOS</t>
  </si>
  <si>
    <t>OldDenIS</t>
  </si>
  <si>
    <t>NewDenIS</t>
  </si>
  <si>
    <t>OldDenOS</t>
  </si>
  <si>
    <t>NewDenOS</t>
  </si>
  <si>
    <t>OldPhrIS</t>
  </si>
  <si>
    <t>NewPhrIS</t>
  </si>
  <si>
    <t>OldPhrOS</t>
  </si>
  <si>
    <t>NewPhrOS</t>
  </si>
  <si>
    <t>OldOptIS</t>
  </si>
  <si>
    <t>NewOptIS</t>
  </si>
  <si>
    <t>OldOptOS</t>
  </si>
  <si>
    <t>NewOptOS</t>
  </si>
  <si>
    <t>OldOstIS</t>
  </si>
  <si>
    <t>NewOstIS</t>
  </si>
  <si>
    <t>Pharmacy Out-of-State</t>
  </si>
  <si>
    <t>Optometry In-State</t>
  </si>
  <si>
    <t>Optometry Out-of-State</t>
  </si>
  <si>
    <t>KY</t>
  </si>
  <si>
    <t>Median Annual Tuition and Required Fees</t>
  </si>
  <si>
    <t>Full-Time In-State Undergraduate Students</t>
  </si>
  <si>
    <t xml:space="preserve">Four-Year </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</si>
  <si>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</si>
  <si>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</si>
  <si>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</si>
  <si>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</si>
  <si>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</si>
  <si>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</si>
  <si>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</si>
  <si>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</si>
  <si>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</si>
  <si>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</si>
  <si>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</si>
  <si>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</si>
  <si>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</si>
  <si>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</si>
  <si>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</si>
  <si>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Full-Time Out-of-State Undergraduate Students</t>
  </si>
  <si>
    <t>Full-Time In-State Graduate Students</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</si>
  <si>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t>
  </si>
  <si>
    <t>MEDIANS</t>
  </si>
  <si>
    <t>Two-Year 3 (10)</t>
  </si>
  <si>
    <t>Technical 1 (12)</t>
  </si>
  <si>
    <t>Professional</t>
  </si>
  <si>
    <t>Osteopathic</t>
  </si>
  <si>
    <t>Veterinary</t>
  </si>
  <si>
    <t>Law</t>
  </si>
  <si>
    <t>Medicine</t>
  </si>
  <si>
    <t>Dentistry</t>
  </si>
  <si>
    <t>Pharmacy</t>
  </si>
  <si>
    <t>Optometry</t>
  </si>
  <si>
    <t>Notes:  The amounts shown for each state are the medians (middle values) of the institutions in each state.  The "SREB states median" is the middle value of all institutions with the professional program.</t>
  </si>
  <si>
    <t>Full-Time Out-of-State Students in Professional Programs</t>
  </si>
  <si>
    <t>Delaware</t>
  </si>
  <si>
    <t>LA</t>
  </si>
  <si>
    <t>Type</t>
  </si>
  <si>
    <t>OK</t>
  </si>
  <si>
    <t>TN</t>
  </si>
  <si>
    <t>TX</t>
  </si>
  <si>
    <t>Virginia*</t>
  </si>
  <si>
    <t>Institution</t>
  </si>
  <si>
    <t>Category</t>
  </si>
  <si>
    <t>All 4yr</t>
  </si>
  <si>
    <t>SREB</t>
  </si>
  <si>
    <t>Veterinary Med. Out-of-State</t>
  </si>
  <si>
    <t>Veterinary Med In-State</t>
  </si>
  <si>
    <t>Osteopathic Med Out-of-State</t>
  </si>
  <si>
    <t>Osteopathic Med In-State</t>
  </si>
  <si>
    <t>Technical Institute or College</t>
  </si>
  <si>
    <t>Pharmacy In-State</t>
  </si>
  <si>
    <t>Old</t>
  </si>
  <si>
    <t>New</t>
  </si>
  <si>
    <t>% Change</t>
  </si>
  <si>
    <t>Undergraduate In-State</t>
  </si>
  <si>
    <t>Undergraduate Out-of-State</t>
  </si>
  <si>
    <t>Graduate In-State</t>
  </si>
  <si>
    <t>Graduate Out-of-State</t>
  </si>
  <si>
    <t>Law In-State</t>
  </si>
  <si>
    <t>Law Out-of-State</t>
  </si>
  <si>
    <t>Medicine In-State</t>
  </si>
  <si>
    <t>Medicine Out-of-State</t>
  </si>
  <si>
    <t>Dentistry In-State</t>
  </si>
  <si>
    <t>Dentistry Out-of-State</t>
  </si>
  <si>
    <t>OldOstOS</t>
  </si>
  <si>
    <t>NewOstOS</t>
  </si>
  <si>
    <t>OldVetIS</t>
  </si>
  <si>
    <t>NewVetIS</t>
  </si>
  <si>
    <t>OldVetOS</t>
  </si>
  <si>
    <t>NewVetOS</t>
  </si>
  <si>
    <t>Notes: The amounts shown for each state are the medians (middle values) of the institutions in each state. The "SREB states median" is the middle value of all institutions with the professional program.</t>
  </si>
  <si>
    <t>With Bach-    elor's</t>
  </si>
  <si>
    <t>with Bach- elor's</t>
  </si>
  <si>
    <t>All Technical</t>
  </si>
  <si>
    <t>SREB states</t>
  </si>
  <si>
    <t>Technical 2 (13)</t>
  </si>
  <si>
    <t>Technical size unk (14)</t>
  </si>
  <si>
    <t xml:space="preserve">Texas </t>
  </si>
  <si>
    <t>Four-Year 1</t>
  </si>
  <si>
    <t>Four-Year 2</t>
  </si>
  <si>
    <t>Four-Year 3</t>
  </si>
  <si>
    <t>Four-Year 4</t>
  </si>
  <si>
    <t>Four-Year 5</t>
  </si>
  <si>
    <t>Four-Year 6</t>
  </si>
  <si>
    <t>Two-Year w/ bachs (7)</t>
  </si>
  <si>
    <t>Two-Year 1 (8)</t>
  </si>
  <si>
    <t>Two-Year 2 (9)</t>
  </si>
  <si>
    <t>Morgan State University</t>
  </si>
  <si>
    <t>Notes: The amounts shown for each state are the medians (middle values) of the institutions in each state. The "SREB states median" is the middle value of all institutions of each type. Full-time graduate students are defined by a 24 credit hour load per year.</t>
  </si>
  <si>
    <t>Full-Time Out-of-State Graduate Students</t>
  </si>
  <si>
    <t>Full-Time In-State Students in Professional Programs</t>
  </si>
  <si>
    <t xml:space="preserve">Two-Year </t>
  </si>
  <si>
    <t>All 2yr</t>
  </si>
  <si>
    <t>All</t>
  </si>
  <si>
    <t>AL</t>
  </si>
  <si>
    <t>State</t>
  </si>
  <si>
    <t>Veterinary Medicine</t>
  </si>
  <si>
    <t>AR</t>
  </si>
  <si>
    <t>DE</t>
  </si>
  <si>
    <t>FL</t>
  </si>
  <si>
    <t>MD</t>
  </si>
  <si>
    <t>MS</t>
  </si>
  <si>
    <t>NC</t>
  </si>
  <si>
    <t>WV</t>
  </si>
  <si>
    <t>VA</t>
  </si>
  <si>
    <t>GA</t>
  </si>
  <si>
    <t>SC</t>
  </si>
  <si>
    <t>Undergraduate</t>
  </si>
  <si>
    <t>Graduate</t>
  </si>
  <si>
    <t>Osteopathic Medicine</t>
  </si>
  <si>
    <t>State Agency</t>
  </si>
  <si>
    <t>Who has the authority to set tuition and fee rates and establish policies?</t>
  </si>
  <si>
    <t>What method or guideline is used to set tuition rates?</t>
  </si>
  <si>
    <t>Are tuition and fee rates stair-stepped or by the credit hour?</t>
  </si>
  <si>
    <t>Alabama Commission on Higher Education</t>
  </si>
  <si>
    <t>Boards of Trustees of individual institutions are solely empowered to establish tuition and fees. Legislation provides guidelines for common student classifications and requirements for non-resident tuition rates.</t>
  </si>
  <si>
    <t>Boards of Trustees of the institutions set rates based on expected enrollment and needed revenue. Legislation requires that non-resident tuition be no less than twice the resident tuition charge.</t>
  </si>
  <si>
    <t>Varies by institution, no statewide policy.</t>
  </si>
  <si>
    <t>Individual institutions may decide based on legislative guidelines. The guidelines allow institutions to extend resident tuition rates to students who reside in any county within 50-miles of a campus of the institution.</t>
  </si>
  <si>
    <t>Arkansas Department of Higher Education</t>
  </si>
  <si>
    <t>Higher Education Coordinating Board sets tuition and fee revenue expectations; institutions and local boards determine amount of tuition.</t>
  </si>
  <si>
    <t>No statewide policy. Resident tuition target is 25%-30% of instructional cost; non-resident tuition should be 3 times the resident rate.</t>
  </si>
  <si>
    <t>By credit hour.</t>
  </si>
  <si>
    <t>Not by policy. Higher Education Coordinating Board sets tuition and fee expectations. If non-resident fee is waived, institution foregoes that revenue. Non-resident fees are waived for students in the SREB Academic Common Market program.</t>
  </si>
  <si>
    <t>Institutional boards of trustees are solely empowered to establish tuition and fees.</t>
  </si>
  <si>
    <t>Individual institutions set rates based on expected enrollment and anticipated revenue.</t>
  </si>
  <si>
    <t>Individual institutions set policies. Non-resident fees are waived for students in the SREB Academic Common Market program.</t>
  </si>
  <si>
    <t>Board of Governors of the State University System of Florida</t>
  </si>
  <si>
    <t>Each university board of trustees has the authority to waive tuition for purposes which support &amp; enhance the mission of the university. The waivers must be based on policies adopted by the boards of trustees. There are also statutes and regulations related to reclassification of nonresident students as residents and a provision for charging in-state rates to non-resident graduate assistants.</t>
  </si>
  <si>
    <t xml:space="preserve">No statewide policy. </t>
  </si>
  <si>
    <t>The University System of Georgia</t>
  </si>
  <si>
    <t>Georgia Board of Regents</t>
  </si>
  <si>
    <t>Technical College System of Georgia</t>
  </si>
  <si>
    <t>State Board of Technical and Adult Education</t>
  </si>
  <si>
    <t>Kentucky Council on Postsecondary Education</t>
  </si>
  <si>
    <t xml:space="preserve">For specified groups including military personnel and their dependents, survivors of firefighters or police officers killed in line of duty, foster and adopted children, postsecondary faculty and staff, and people over age 65. </t>
  </si>
  <si>
    <t>Louisiana Board of Regents</t>
  </si>
  <si>
    <t>Board of Regents funding policy targets SREB average rates for both state supoort and tuition and mandatory fee support, by category of institution.  However, resident tuition and fee rates as established by the management boards must be approved the the Legislature.  Non-resident tuition and fees are currently authorized to be set at the average SREB rate, by category of school, excluding Louisiana.</t>
  </si>
  <si>
    <t>Both.</t>
  </si>
  <si>
    <t>Generally, rates increase by student credit hour up to a full-time maximum.</t>
  </si>
  <si>
    <t>institutional or management board system policies - none at the Board of Regents</t>
  </si>
  <si>
    <t>Maryland Higher Education Commission</t>
  </si>
  <si>
    <t>Individual institution governing boards.</t>
  </si>
  <si>
    <t>No statewide policy. USM and MSU have policy that resident tuition and fees be set between 30-45% of the cost of education. Nonresident tuition and fees should be at least 100% of cost of education.</t>
  </si>
  <si>
    <t>No.</t>
  </si>
  <si>
    <t>Non-resident fees are waived for students in the SREB Academic Common Market program. No other statewide policy.</t>
  </si>
  <si>
    <t>University System of Maryland</t>
  </si>
  <si>
    <t xml:space="preserve">No statewide policy.  USM undergraduate tuition within an institution should not vary by discipline or cohort, except for the professional schools at the University of Maryland, Baltimore.  USM non-resident undergraduate students should pay an additional </t>
  </si>
  <si>
    <t>St. Mary's College of Maryland</t>
  </si>
  <si>
    <t>No specific policy</t>
  </si>
  <si>
    <t>Mississippi Board of Trustees of State
Institutions of Higher Learning</t>
  </si>
  <si>
    <t>Board sets tuition rates that are variable by institution. Total non-resident tuition should be no less than the system average amount appropriated per student for education and general expenses.</t>
  </si>
  <si>
    <t>Credit hour up to 12 hours. Single rate for 12-19 hours.  Credit hour over 19 hours.</t>
  </si>
  <si>
    <t xml:space="preserve">Board policy allows individual institutions to determine fee waiver amounts. These are usually called "scholarships" or grants. Policy also allows institutions to waive the non-resident portion of fees for children of alumni who meet certain academic criteria, students on athletic scholarships, and graduate students with assistantships. Non-resident fees are waived for students in the SREB Academic Common Market program. </t>
  </si>
  <si>
    <t>Local Boards of Trustees</t>
  </si>
  <si>
    <t>Local boards set general tuition and required fees based on the level of state resources for educational and supportive services. Local Boards are also authorized to prescribe the amount of fees for non-resident tuition provided that total fees for non-residents shall not be less than the average cost per student from state appropriated funds.</t>
  </si>
  <si>
    <t>Full-time students are charged a set amount of tuition and fees. Part-time students are charged a per semester credit hour amount.</t>
  </si>
  <si>
    <t>North Carolina Community College System</t>
  </si>
  <si>
    <t>Tuition based on budgetary needs of the system. Out-of-state students at community colleges pay the full cost of instruction.</t>
  </si>
  <si>
    <t>University of North Carolina General Administration</t>
  </si>
  <si>
    <t>University Board of Governors</t>
  </si>
  <si>
    <t>Stair-stepped; rates vary by institution.</t>
  </si>
  <si>
    <t>Oklahoma State Regents for Higher Education</t>
  </si>
  <si>
    <t>State Board of Regents within limits prescribed by the Legislature.</t>
  </si>
  <si>
    <t>Per credit hour rates.</t>
  </si>
  <si>
    <t>Policy permits individual institutions to waive tuition at their discretion but they then forego that revenue. Non-resident fees are waived for students in the SREB Academic Common Market program. No other statewide policy.</t>
  </si>
  <si>
    <t>Oklahoma Department of Career and Technology Education</t>
  </si>
  <si>
    <t>Determined by the local Technology Center Board of Education.</t>
  </si>
  <si>
    <t>Varies by school.</t>
  </si>
  <si>
    <t>Varies by program by school.</t>
  </si>
  <si>
    <t>Tuition for secondary students not residing in any Technology Center district is determined by the Oklahoma Department of Career and Technology Education.</t>
  </si>
  <si>
    <t>South Carolina Commission on Higher Education</t>
  </si>
  <si>
    <t xml:space="preserve">Individual institution boards. </t>
  </si>
  <si>
    <t>No statewide policy.</t>
  </si>
  <si>
    <t>Each institution establishes its policies. The number of waivers must be reported to the Commission on Higher Education. Waivers are limited to 4% of the undergraduate student body.  These are in addition to the waivers which are specifically provided for in law which include military personnel and their dependents, employees and their dependents, retired employees and their dependents, students participating in the SREB Academic Common Market, students receiving fellowships, students with scholarships approved by Board of Trustees, students falling under reciprocity agreements approved by the General Assembly, non-resident aliens in approved VISA classifications and all graduate assistants.</t>
  </si>
  <si>
    <t>Tennessee Higher Education Commission</t>
  </si>
  <si>
    <t>Individual boards using guidelines of Higher Education Commission</t>
  </si>
  <si>
    <t>Texas Higher Education Coordinating Board</t>
  </si>
  <si>
    <t>State Council of Higher Education for Virginia</t>
  </si>
  <si>
    <t>Boards of Visitors at individual institutions.</t>
  </si>
  <si>
    <t>The pricing structure is determined by the individual boards. Most institutions use a flat rate for full-time students taking up to 15-18 hours a semester. Currently, only 3 four-year institutions and the community college system use a cost per credit hour structure for all students.</t>
  </si>
  <si>
    <t xml:space="preserve">Public four-year institutions may award unfunded scholarships to non-Virginia residents in an amount not to exceed the out-of-state differential in tuition and fees. The number and value of awards may not exceed 20% of the enrollment of non-Virginia students during the preceding year. Graduate students must be awarded assistantships. Non-resident fees are waived for students in the SREB Academic Common Market program. </t>
  </si>
  <si>
    <t xml:space="preserve">West Virginia Higher Education Policy Commission and the WV Council for Community &amp; Technical College Education </t>
  </si>
  <si>
    <t>Institutional governing boards with final approval of the West Virginia Higher Education Policy Commission and the WV Council for Community &amp; Technical College Education.</t>
  </si>
  <si>
    <t xml:space="preserve">Each institutional governing board reviews and approves student tuition and fees. Fees require further approval by the  West Virginia Higher Education Policy Commission, and the WV Council for Community &amp; Technical College Education relying on compact reviews and state code guidelines. Non-residents should pay 100% of instructional costs. </t>
  </si>
  <si>
    <t xml:space="preserve">By the credit hour, but capped at 12 credit hours for undergraduate students and 9 credit hours for graduate students. </t>
  </si>
  <si>
    <t>Institutionally determined within 5% - 10% limit (i.e., the number of waivers should equal 5% - 10% of the FTE undergraduate enrollment of the institution for the fall term of the immediately preceding academic year); however, this would apply to both resident and non-resident students. Metro fees exist for non-resident students in selected counties in bordering states. There is a statute on reciprocity which guides the development of agreements, but no policy per se. (Cross reference question on reciprocity.) Non-resident fees are waived for students in the SREB Academic Common Market program.</t>
  </si>
  <si>
    <t>Are there caps or limits placed on non-resident enrollment?</t>
  </si>
  <si>
    <t>Are there tuition reciprocity agreements? Please describe.</t>
  </si>
  <si>
    <t>Do you participate in the SREB Academic Common Market?</t>
  </si>
  <si>
    <t>To what extent must tuition and fee revenue be devoted to capital funding? Are there other sources of capital funding?</t>
  </si>
  <si>
    <t>Is there a special electronic delivery tuition rate distinguished from regular in-state and out-of-state rates?</t>
  </si>
  <si>
    <t>Individual institutions set limits, if any.</t>
  </si>
  <si>
    <t>Yes.</t>
  </si>
  <si>
    <t xml:space="preserve">There are no state guidelines on this matter. Alabama has no state appropriation specifically for capital expenditures, therefore institutions must use tuition &amp; fee revenue to fund capital expenditures or find their on source of funding, including floating their own bond issues. </t>
  </si>
  <si>
    <t>Not necessarily. Varies by institution.</t>
  </si>
  <si>
    <t>No limits.</t>
  </si>
  <si>
    <t>Tuition reciprocity agreement w/TX (for Bowie CC/TX)</t>
  </si>
  <si>
    <t>Yes. Varies by institution.</t>
  </si>
  <si>
    <t>Board of Governors rules limit system wide enrollment to 10% out-of-state, with no cap on individual universities.</t>
  </si>
  <si>
    <t>Yes (graduate only).</t>
  </si>
  <si>
    <t>Not applicable.</t>
  </si>
  <si>
    <t>Non-resident students admitted on a space available basis.</t>
  </si>
  <si>
    <t>There is no requirement that specific tuition and fee revenue be devoted to capital funding.  Most commonly, capital funding is appropriated through state bond issues approved by the legislature as a part of the annual budget.</t>
  </si>
  <si>
    <t>Reciprocity agreements are in effect with TN, OH, WV, IL, and IN for residents of specific counties and for specific institutions.</t>
  </si>
  <si>
    <t>There is no system wide policy relating to restricting all or a portion of tuition and fees revenue to capital projects. The state provides support for E&amp;G capital projects approved by the General Assembly.</t>
  </si>
  <si>
    <t>Some institutions differentiate on-line rates.</t>
  </si>
  <si>
    <t>Specific institutions have established tuition reciprocity agreements.</t>
  </si>
  <si>
    <t xml:space="preserve">There are no general state statutes or Board policies that require tuition and fee revenues to be devoted to capital funding. Certain fees authorized by the Legislature for individual institutions have been specifically dedicated for facility use and maintenance. Other sources of capital funding are: general obligation bonds, "Third-party" issued bonds secured with state appropriations or self-generated revenue, donations, and self-generated from Federal grants/contracts.  </t>
  </si>
  <si>
    <t>No statewide policy. Varies by institution.</t>
  </si>
  <si>
    <t>Yes.  There are tuition reciprocity agreements between community colleges in Western Maryland with institutions in bordering states, West Virginia and Pennsylvania.</t>
  </si>
  <si>
    <t>None. Capital funding is derived through a combination of Academic Revenue Bonds, Auxiliary Revenue Bonds, and the Maryland Consolidated Capital Bond Loan.</t>
  </si>
  <si>
    <t>USM policy states that the proportion of out-of-state undergraduate students in any institution, excluding University of Maryland University College, shall not exceed 30 percent of its total undergraduate student body.</t>
  </si>
  <si>
    <t>USM pledges tuition revenue for Academic Revenue and auxiliary  revenue in support of Auxiliary Facility Revenue Bonds</t>
  </si>
  <si>
    <t>There are no formal tuition reciprocity agreements in force.</t>
  </si>
  <si>
    <t>No restrictions placed on tuition and fee revenue.</t>
  </si>
  <si>
    <t>Varies-set by institutions.</t>
  </si>
  <si>
    <t>Tuition and fee revenue, for the most part, is used for operations. Mississippi Code establishes a floor of 1 mill and a ceiling of 3 mills that must be provided by counties to their assigned community college district for capital improvements.</t>
  </si>
  <si>
    <t>No statewide policies.</t>
  </si>
  <si>
    <t>No statewide policies</t>
  </si>
  <si>
    <t>Nonresident admissions limited to 18% of first-time freshmen at each institution with the exceptions of North Carolina School of the Arts (50%) and the engineering program at North Carolina Agricultural &amp; Technical State University.</t>
  </si>
  <si>
    <t>Not reported.</t>
  </si>
  <si>
    <t>Generally all tuition and fee revenue is devoted to operating expenses. There are other sources used for capital improvements.</t>
  </si>
  <si>
    <t>Most technology centers have tuition reciprocity agreements.</t>
  </si>
  <si>
    <t>Not Applicable.</t>
  </si>
  <si>
    <t>There is no requirement.  Tuition and Fees Revenue is typically devoted to operating expenses.</t>
  </si>
  <si>
    <t>Institutions must report annually to CHE its actual in-state/out-of-state student mix and its optimum student mix.</t>
  </si>
  <si>
    <t xml:space="preserve">There is no requirement that a certain portion of tuition and fee revenue be devoted to capital funding. However, the percentages of tuition allocated by the institutions to debt service and capital expenditures range from 2% to more than 11%. All public institutions in SC are eligible to receive capital improvement bond funding and other state funds for capital items. Technical colleges also receive local funds for capital expenditures. </t>
  </si>
  <si>
    <t>No enrollment cap for 4-year institutions.</t>
  </si>
  <si>
    <t xml:space="preserve">Reciprocity agreements with specific counties in KY, GA, AL, AR, MO, VA, MS and NC exist for particular TN institutions. </t>
  </si>
  <si>
    <t>No limits except in the medical, dental, and law programs, which limit non-resident enrollment to no more than 10%.</t>
  </si>
  <si>
    <t xml:space="preserve">Formal reciprocity agreements are in effect for some institutions. Agreements are between some Texas institutions and those in neighboring states or foreign countries. </t>
  </si>
  <si>
    <t>When institutions are authorized to issue tuition revenue bonds, they pledge all or a portion of their tuition revenue to repayment of those bonds, which are used for capital projects. The Texas Legislature provides general revenue to either partially or fully replace the tuition revenue used in debt service on those bonds.. When institutions issue revenue bonds for capital projects and use designated tuition as a source of funds, they are obligated to use those funds to provide debt service, unless the Legislature provides an appropriation for that purpose. Institutions are allowed to create separate financing systems for each university system, within which university systems may issue bonds and pledge all or any part of revenue funds available for debt service (including fee revenue) of the entire university system for repayment. The Texas Constitution provides two other major sources of funding for capital projects.  The funding mechanisms differ.  Funds made available through these two  programs are informally referred to as "HEAF" and "PUF" funds.</t>
  </si>
  <si>
    <t>Not in statute.</t>
  </si>
  <si>
    <t>Language contained in the Appropriation Act states that institutional boards of visitors shall not increase the current proportion of nonresident undergraduate students if an institution's nonresident undergraduate enrollment exceeds 25%.</t>
  </si>
  <si>
    <t>Students attending the University of Virginia's College at Wise who live in Kentucky, within 50 miles of the campus, are eligible for in-state tuition. Out-of-state students attending college through a special arrangement contract between an institution and an employer can be eligible for reduced rates.</t>
  </si>
  <si>
    <t>A capital fee is charged to out-of-state students for debt service on bonds issued under the 21st Century Program. However, in general, there are no guidelines or formula relating to student revenue and capital funding. The amount of fee revenue set aside for capital projects or debt service varies by institution. Virginia funds capital outlay projects through state (general fund) appropriations, non-general fund (student revenue, gifts and grants, contributions by localities, etc.) appropriations and state bonding.</t>
  </si>
  <si>
    <t>Yes, some institutions have been authorized to establish a self-supporting "instructional enterprise" fund to account for revenue and expenditures of distance education classes offered to students outside the state. Student tuition and fee revenues for distance education students at out-of-state locations must exceed all direct and indirect instructional costs.</t>
  </si>
  <si>
    <t>There are tuition reciprocity agreements involving selected counties and institutions in KY, OH, MD, and VA.</t>
  </si>
  <si>
    <t xml:space="preserve">There is a required system capital fee component included within the required tuition and fees. This fee is required for debt service and capital expenditures. </t>
  </si>
  <si>
    <t>There is no special/unique rate.</t>
  </si>
  <si>
    <t>In-State</t>
  </si>
  <si>
    <t>Out-of-State</t>
  </si>
  <si>
    <t>Are there policies on the relation between in-state and out-of-state tuition rates?</t>
  </si>
  <si>
    <t>Alabama Statutes, Section 16-64-4(a): “Each Alabama public institution of higher education shall charge each undergraduate student who is registered as a nonresident a minimum tuition of two times the resident tuition rate charged by that institution. This rate shall be effective for students who register at an institution beginning August 1, 1997. A nonresident graduate student at an institution shall be charged a rate of tuition that is at least at the level of tuition charged to a nonresident undergraduate.”</t>
  </si>
  <si>
    <t>No. Out-of-state tuition must defray at least 100% of cost.</t>
  </si>
  <si>
    <t>Florida College System</t>
  </si>
  <si>
    <t>Nonresident undergraduate tuition and fees must be at least two times the resident undergraduate rate. Institutions may request Council approval for exceptions to this policy.</t>
  </si>
  <si>
    <t>No Statewide Policy</t>
  </si>
  <si>
    <t>No</t>
  </si>
  <si>
    <t>Non-resident tuition is evaluated against the cost of education.</t>
  </si>
  <si>
    <t xml:space="preserve">Mississippi Statutes §37-103-25(2): “the total tuition to be paid by residents of other states shall not be less than the average cost per student from appropriated funds.” </t>
  </si>
  <si>
    <t xml:space="preserve">North Carolina statutes §116 144: “The Board of Governors shall fix the tuition and required fees charged nonresidents of North Carolina… at rates higher than the rates charged residents of North Carolina and comparable to the rates charged nonresident students by comparable public institutions nationwide”.
</t>
  </si>
  <si>
    <t>Yes, varies by institution.</t>
  </si>
  <si>
    <t>State funds shall not be used to provide undergraduate out-of-state subsidies to students attending state-supported public institutions of higher learning, as defined in Section 59-103-5.</t>
  </si>
  <si>
    <t>Yes. Direct state appropriations are made for major capital maintenance and new capital outlay projects.</t>
  </si>
  <si>
    <t>Texas Education Code Section 54.051(d): “tuition for a nonresident student at a general academic teaching institution or medical and dental unit is an amount per semester credit hour equal to the average of the nonresident undergraduate tuition charged to a resident of this state at a public state university in each of the five most populous states other than this state”</t>
  </si>
  <si>
    <t>No.  Institutions must charge out-of-state students no less than 100% of the average cost of education.</t>
  </si>
  <si>
    <t>The Kentucky Council on Postsecondary Education has statutory responsibility for setting tuition. The Council allows individual universities and the Kentucky Community and Technical College System to propose tuition and fees within specfied parameters established by the Council.</t>
  </si>
  <si>
    <t>The tuition parameters are established each biennium based on five principles: (1) Funding Adequacy; (2) Shared Benefits and Responsibility; (3) Affordability and Access; (4) Attracting and Importing Talent to Kentucky; and (5) Effective Use of Resources. Data from the statewide comprehensive database, a unit record affordabilty study, and market analyses among peer institutions are all considered.</t>
  </si>
  <si>
    <t>USM Board of Regents approve the tuition and fee rates.</t>
  </si>
  <si>
    <t>1-11 is by credit, 12-19 is one full time rate, 20 and above are the full time rate + the PT rate for each credits starting @ #20.</t>
  </si>
  <si>
    <t>Effective 2007-08, the fees at the USC two-year branches represent students with fewer than 75 credit hours.</t>
  </si>
  <si>
    <t>Table 134</t>
  </si>
  <si>
    <t>Table 135</t>
  </si>
  <si>
    <t>Table 136</t>
  </si>
  <si>
    <t>Table 137</t>
  </si>
  <si>
    <t>Table 138</t>
  </si>
  <si>
    <t>Table 139</t>
  </si>
  <si>
    <t>Table 140</t>
  </si>
  <si>
    <t>Table 141</t>
  </si>
  <si>
    <t>General Assembly and the State Board of Community Colleges within policies established by the General Assembly.</t>
  </si>
  <si>
    <t xml:space="preserve">Each Florida college board of trustees that has a service area that borders another state may implement a plan for a differential out-of-state fee.
</t>
  </si>
  <si>
    <r>
      <t xml:space="preserve">Are there policies on waiving, reducing or remitting non-resident tuition? 
</t>
    </r>
    <r>
      <rPr>
        <sz val="9"/>
        <rFont val="Arial"/>
        <family val="2"/>
      </rPr>
      <t>(All SREB Academic Common Market states --see next section -- have at least that out-of-state fee waiver.)</t>
    </r>
  </si>
  <si>
    <t>Yes, universities may assess a per-credit hour Distance Learning course fee, (F.S. 1009.24 (17)).</t>
  </si>
  <si>
    <t>Legislature sets limits on tuition increases. Tuition rate is based on cost of instruction: Resident students are expected to pay 1/3 of cost of instruction, non-residents should pay 100%. Tuition increases limits are developed in comparison to peer institutions.</t>
  </si>
  <si>
    <t>Delaware Higher Education Office</t>
  </si>
  <si>
    <t>There is no requirement for any portion of tuition and fee revenue to be devoted to capital funding.  Institutions may issue bonds to raise capital funds.</t>
  </si>
  <si>
    <t>IPEDS #</t>
  </si>
  <si>
    <t>No set policy. Other funding sources are general improvement funds and local taxes.</t>
  </si>
  <si>
    <t xml:space="preserve">Tuition and fee authority are delineated in statute. In 2009, the Legislature amended the statute related to tuition authority, expanding a systemwide tuition differential, which university boards of trustees set each year with the approval of the Board of Governors.  </t>
  </si>
  <si>
    <t>With the exception of a few block-rate fees, most (including tuition) are by the credit hour.  State statutes and Board of Governors regulations changed in 2010 to allow university boards of trustees to submit block-rate tuition proposals to the Board of Governors, but none have yet been submitted.</t>
  </si>
  <si>
    <t xml:space="preserve">Yes.  In accordance with 1009.23(16)(a), Florida Statutes, each college may assess a student who enrolls in a course listed in the Florida Higher Education Distance Learning Catalog a per-credit-hour distance learning course user fee. For purposes of assessing this fee, a distance learning course is a course in which at least 80 percent of the direct instruction of the course is delivered using some form of technology when the student and instructor are separated by time or space, or both. </t>
  </si>
  <si>
    <t>St. Mary's College of Maryland Board of Trustees</t>
  </si>
  <si>
    <t>Morgan State University Board of Regents</t>
  </si>
  <si>
    <t>Resident tuition and fees should be set between 30-45% of the cost of education. Nonresident tuition and fees should be at least 100% of cost of education.</t>
  </si>
  <si>
    <r>
      <rPr>
        <b/>
        <sz val="8"/>
        <rFont val="Arial"/>
        <family val="2"/>
      </rPr>
      <t>Undergraduate</t>
    </r>
    <r>
      <rPr>
        <sz val="8"/>
        <rFont val="Arial"/>
        <family val="2"/>
      </rPr>
      <t xml:space="preserve"> 1-11 credits is by the credit and 12 and over is a fixed rate.  </t>
    </r>
    <r>
      <rPr>
        <b/>
        <sz val="8"/>
        <rFont val="Arial"/>
        <family val="2"/>
      </rPr>
      <t>Graduate</t>
    </r>
    <r>
      <rPr>
        <sz val="8"/>
        <rFont val="Arial"/>
        <family val="2"/>
      </rPr>
      <t xml:space="preserve"> is by the credit. </t>
    </r>
  </si>
  <si>
    <t>No specific pledge of tuition revenue to capital funding. A portion of the mandatory fee  is the facility fee which goes directly to the plant fund.  Additional amounts are budgeted as transfers from the operating fund to the plant fund to support renewal</t>
  </si>
  <si>
    <t>Pledge tuition and fee  revenue to issue  bonds primarily for Auxiliary Enterprise facilities.   Fund balance may also be used on a limited basis.</t>
  </si>
  <si>
    <t>Mississippi Community College Board                                              * Note name change</t>
  </si>
  <si>
    <t>Mississippi Community College Board</t>
  </si>
  <si>
    <t>No limits. However, out-of-state enrollment has not exceeded 2.7% over the past six years.</t>
  </si>
  <si>
    <t>MS State law (Section 37-103-25) prescibes that the total tuition to be paid by residents of other states shall not be less than the average cost per student from state appropriated funds.</t>
  </si>
  <si>
    <t>No, but most community colleges have added a per course distance learning or on-line fee.  Currently, these fees are in the range of $20.00 to $40.00</t>
  </si>
  <si>
    <t>THEC policy states that the total recommended resident tuition revenue for an institution be 45% of a university's funding formula calculated total need. This percentage is 33.3% for community colleges and 20% for technology centers.</t>
  </si>
  <si>
    <r>
      <t xml:space="preserve">The Board of Regents charges by the credit hour up to twelve hours. All hours above twelve are heavily discounted. </t>
    </r>
    <r>
      <rPr>
        <sz val="8"/>
        <rFont val="Arial"/>
        <family val="2"/>
      </rPr>
      <t>The University of Tennessee charges by the credit hour up to twelve hours. There is no charge above twelve hours.</t>
    </r>
  </si>
  <si>
    <r>
      <t>Non-resident tuition may be waived for graduate assistants. Students (undergraduate or graduate) who are TN state employees, children of state employees, or children of TN public school teachers receive</t>
    </r>
    <r>
      <rPr>
        <sz val="8"/>
        <color indexed="10"/>
        <rFont val="Arial"/>
        <family val="2"/>
      </rPr>
      <t xml:space="preserve"> </t>
    </r>
    <r>
      <rPr>
        <sz val="8"/>
        <rFont val="Arial"/>
        <family val="2"/>
      </rPr>
      <t>tuition discounts. At 2-year institutions, fee waivers are limited to 3% of FTE. Non-resident fees are waived for students in the SREB Academic Common Market program.</t>
    </r>
  </si>
  <si>
    <t>The Texas Legislature and the Governing Boards and Boards of Trustees of Universities. There are two types of tuition:  Statutory tuition, which must be charged by universities, is currently set by the Legislature at $50 per semester credit hour and Designated tuition, which was previously limited by the Legislature to the rate set by the Legislature for statutory tuition. The Legislature delegated authority to Governing Boards and Boards of Trustees of Universities to levy an additional amount for designated tuition, starting in January, 2004.</t>
  </si>
  <si>
    <t>Aggregate Statutory and Designated tuition rates charged by general academic institutions are set by the Governing Boards and Boards of Trustees of Universities and reflect the market and the financial resources available to their student body.  Tuition at community colleges is set by Boards of Trustees subject to a minimum set by the legislature.  Community colleges may not charge designated tuition.</t>
  </si>
  <si>
    <t>Most tuition is set on a per SCH basis; however, some institutions offer flat rate tuition or offer lower tuition rates for courses taken at off-peak hours. Other institutions provide a tuition rate set at the rate charged when the student entered as long as certain requirements are met.</t>
  </si>
  <si>
    <t>State policies allow waiver of non-resident fees for military personnel and dependents, student research and teaching assistants employed at least one-half time at a public institution, teachers and professors employed at least one-half time at a public institution, non-resident students who receive competitive academic scholarships, non-resident students employed (or whose parent is employed) by corporations participating in the economic development and diversification program. Waivers may also be granted to financially needy Mexican students attending border institutions and to residents of neighboring states at some institutions. Non-resident fees are waived for students in the SREB Academic Common Market program. Some of these waiver programs are mandatory and others are optional for the institutions.  For more information, see the attached listing of waivers.
                                                                                                                                                                                                                                                                                                                                                                       Any student who attends high school in Texas for the three years leading up to graduation from a Texas high school or the receipt of a Texas GED and the year prior to enrollment in college can be classified as a resident for higher education purposes.  If he or she is not a U.S. Citizen or Permanent Resident of the U.S., he/she must also sign an affidavit indicating an intent to apply for Permanent Residen status as soon as he/she is eligible to do so.  (By statute, this student is not a waiver recipient, but a bona fide Texas resident).</t>
  </si>
  <si>
    <t>Language contained in the Appropriation Act states that the Boards of Visitors may set tuition and fee charges at the levels they deem to be appropriate for all student groups based on, but not limited to, competitive market rates. Out-of-state student charges shall not be less than 100 percent of the average cost of education, unless an exception is granted. In addition, in setting tuition and fee charges, institutions shall take into consideration of the appropriate student share of costs associated with the base funding, salary increases and other priorities set forth in the Act.
Virginia has a 63/37 fund share policy in funding institutions' base operations. Institutions can set the tuition increases based on its share of the estimated needs. In addition, in order to make colleges affordable, the General Assembly required institutions to limit the tuition increases to in-state undergraduate students to no more than 6% in 2007-08. Institutions are allowed to exceed this limit if the additional revenue is used solely for in-state undergraduate financial aid.</t>
  </si>
  <si>
    <t>Non-resident undergraduate students should pay an additional amount of tuition which at a minimum offsets the State's contribution intended to subsidize the education of its residents and institutions are encouraged to set tuition for non-resident undergraduates.</t>
  </si>
  <si>
    <t xml:space="preserve">Tuition requirements are in administrative policy, rather than statute. 
In-State Tuition shall be defined as the rate paid by students who meet the residency status requirements as provided in Section 4.3 of the Board Policy Manual.
Out-of-State Tuition
Out-of-State Tuition shall be defined as the rate paid by students who do not meet the residency status requirements as provided in Section 4.3 of the Board Policy Manual. Out-of-state tuition at all USG institutions shall be established by the Board, taking into consideration: (1) out-of-state tuition rates of peer or comparable institutions, and (2) the full cost of instruction. The annual increase in the out-of-state tuition amount must be at least equal to the dollar increase amount in in-state tuition.
</t>
  </si>
  <si>
    <t xml:space="preserve">Institutions may charge special tuition rates for distance education courses and programs. For the purposes of this policy, distance learning courses and programs shall be defined as those courses and programs in which 95% or more of class contact time is delivered by a distance technology.
If the rate is either less than the institution’s in-state tuition rate or greater than its out-of-state rate, Board approval is required.
Notwithstanding other provisions in Sections 7.3 of this Policy Manual, rates shall apply to all students regardless of residency status.
</t>
  </si>
  <si>
    <t>There is no formal policy that requires use of tuition and fee revenue for capital funding. State general obligation bonds, major repair and rehabilitation funds , auxiliary enterprise funds, indirect cost recoveries and interest income from investments are other sources of capital funding.</t>
  </si>
  <si>
    <t>Table 133</t>
  </si>
  <si>
    <t>Size Un- known</t>
  </si>
  <si>
    <r>
      <t xml:space="preserve">Table 141 </t>
    </r>
    <r>
      <rPr>
        <sz val="14"/>
        <rFont val="Arial"/>
        <family val="2"/>
      </rPr>
      <t xml:space="preserve"> (continued)</t>
    </r>
  </si>
  <si>
    <t>Part 7: Annual Tuition and Mandory Fees</t>
  </si>
  <si>
    <r>
      <t xml:space="preserve">Data Columns:  </t>
    </r>
    <r>
      <rPr>
        <sz val="10"/>
        <rFont val="Arial"/>
        <family val="2"/>
      </rPr>
      <t xml:space="preserve">White = New Data, Peach = Old Data, Purple/Grey = Calculated Data. </t>
    </r>
    <r>
      <rPr>
        <b/>
        <sz val="10"/>
        <rFont val="Arial"/>
        <family val="2"/>
      </rPr>
      <t xml:space="preserve"> Please highlight changes in YELLOW</t>
    </r>
  </si>
  <si>
    <t>Comments:  Please look for comments and answer questions; add comments as needed</t>
  </si>
  <si>
    <t>Classification Notes</t>
  </si>
  <si>
    <t>2011-12</t>
  </si>
  <si>
    <t xml:space="preserve">Auburn University  </t>
  </si>
  <si>
    <t xml:space="preserve">University of Alabama </t>
  </si>
  <si>
    <t>University of Alabama at Birmingham</t>
  </si>
  <si>
    <t>University of Alabama in Huntsville</t>
  </si>
  <si>
    <t>Alabama Agricultural &amp; Mechanical University</t>
  </si>
  <si>
    <t xml:space="preserve">Jacksonville State University </t>
  </si>
  <si>
    <t>Troy University</t>
  </si>
  <si>
    <t>University of South Alabama</t>
  </si>
  <si>
    <t xml:space="preserve">Alabama State University </t>
  </si>
  <si>
    <t>Auburn University at Montgomery</t>
  </si>
  <si>
    <t>University of North Alabama</t>
  </si>
  <si>
    <t>University of Montevallo</t>
  </si>
  <si>
    <t>University of West Alabama</t>
  </si>
  <si>
    <t>Athens State University</t>
  </si>
  <si>
    <t>Jefferson State Community College</t>
  </si>
  <si>
    <t xml:space="preserve">John C. Calhoun State Community College </t>
  </si>
  <si>
    <t>Bevill State Community College</t>
  </si>
  <si>
    <t>Bishop State Community College</t>
  </si>
  <si>
    <t>Gadsden State Community College</t>
  </si>
  <si>
    <t>George C. Wallace State Community College - Dothan</t>
  </si>
  <si>
    <t>James H. Faulkner State Community College</t>
  </si>
  <si>
    <t xml:space="preserve">Lawson State Community College </t>
  </si>
  <si>
    <t xml:space="preserve">Northeast Alabama State Community College </t>
  </si>
  <si>
    <t>Northwest-Shoals Community College</t>
  </si>
  <si>
    <t>Shelton State Community College</t>
  </si>
  <si>
    <t>Southern Union State Community College</t>
  </si>
  <si>
    <t>Wallace Community College - Hanceville</t>
  </si>
  <si>
    <t>Alabama Southern Community College</t>
  </si>
  <si>
    <t>Central Alabama Community College</t>
  </si>
  <si>
    <t xml:space="preserve">Chattahoochee Valley State Community College </t>
  </si>
  <si>
    <t>Enterprise-Ozark Community College</t>
  </si>
  <si>
    <t>George Corley Wallace State Community College - Selma</t>
  </si>
  <si>
    <t>Jefferson Davis Community College</t>
  </si>
  <si>
    <t xml:space="preserve">Lurleen B. Wallace Community College </t>
  </si>
  <si>
    <t xml:space="preserve">Snead State Community College </t>
  </si>
  <si>
    <t xml:space="preserve">Trenholm State Technical College </t>
  </si>
  <si>
    <t xml:space="preserve">J.F. Drake State Technical College </t>
  </si>
  <si>
    <t xml:space="preserve">J.F. Ingram State Technical College </t>
  </si>
  <si>
    <t>N/A</t>
  </si>
  <si>
    <t xml:space="preserve">Reid State Technical College </t>
  </si>
  <si>
    <t xml:space="preserve">Marion Military Institute </t>
  </si>
  <si>
    <t>Two of Kentucky's public universities charge per credit hour, rather than flat rate for full-time students. At those institutions a discount is applied to the regular per credit hour rate for hours 13 and above each semester.</t>
  </si>
  <si>
    <t>There are no imposed caps or limits, but the institutions are constrained by market forces from setting nonresident rates too high. There is a CPE imposed floor of two times the resident rate.</t>
  </si>
  <si>
    <t>The Board of Trustees has the only authority to set tuition rates.</t>
  </si>
  <si>
    <t xml:space="preserve">Tuition rates are set annually by the Board of Governors (BOG) and reviewed/affirmed by the North Carolina General Assembly when it adopts the state's budget. Recommendations for increases in tuition rates are made to the BOG through an extensive collaborative process involving all of the constituent institutions and a review of relevant external indices (CPI, HEPI). Tuition for graduate and professional students is set with an emphasis on maintaining and increasing the excellence of the campus' graduate and professional programs as well as ensuring access.  Nonresident tuition is set in accordance with state law that requires that the rates charged to nonresident students be comparable to public institutions nationwide.   Institutions may further request that the BOG approve institution-specific increases, either for all students or for students in specific programs. In addition to the BOG tuition and fees policy, the Board adopted a four-year plan to establish tuition and fee rates for resident undergraduate students. Annual rate increases cannot exceed 6.5% for undergraduate resident students. In addition, undergraduate resident tuition and fee rates for each institution must remain within the lowest quartile of its peer institutions. </t>
  </si>
  <si>
    <t>Tuition remissions are budgeted as line items for each institution based on level of study (graduate or undergraduate).  Tuition remissions are provided to graduate students as well as to active-duty military personnel and their dependents (who are reported as in-state residents).</t>
  </si>
  <si>
    <t>For lower level instruction, the standard tuition and out-of-state fee are established by the Legislature in the General Appropriations Act.  Each board of trustees establishes tuition and out-of-state fees, which may vary no more than 10 percent below and 15 percent above the standard. Other fees are established by the board of trustees pursuant to s. 1009.23, Florida Statutes. 
For baccalaureate programs, the Legislature sets the tuition rate in the General Appropriations Act. Each board of trustees establishes the out-of-state fee such that the sum of tuition and the out-of-state fee shall not exceed 85 percent of the sum of tuiton and the out-of-state fee at the nearest state university.</t>
  </si>
  <si>
    <t>Each Florida college board of trustees establishes tuition and fees within the guidelines set forth in s. 1009.23, Florida Statutes.  Non-resident students should pay 100% of instructional costs.</t>
  </si>
  <si>
    <t>No.  The standard tuition and out-of-state fee are determined and set by the Legislature in the General Appropriations Act.  Each board of trustees establishes tuition and out-of-state fees, which may vary no more than 10 percent below and 15 percent above the standard. Non-resident students should pay 100% of instructional costs.</t>
  </si>
  <si>
    <t>Public Four-Year Institutions, 2011-12</t>
  </si>
  <si>
    <t>Public Two-Year Colleges and Technical Institutes or Colleges, 2011-12</t>
  </si>
  <si>
    <t>Public Institutions, 2011-12</t>
  </si>
  <si>
    <t xml:space="preserve">The USC's Aiken Campus and Aiken Technical College may offer in state tuition to a student whose legal residence is in the Richmond/Columbia County area of Georgia as long as the Georgia Regents continues its tuition program by which in state tuition is offered to students residing in the Aiken/Edgefield/ McCormick County area of the South Carolina, or students residing in the Aiken/Edgefield County area of South Carolina if the Georgia Regents does not include McCormick County residents in its Georgia tuition program.                    
   The South Carolina technical colleges may offer in-state rates to residents of bordering North Carolina and Georgia communities if a reciprocal agreement is in effect with the two-year colleges in these neighboring regions or when students from these out-of-state communities are employed by South Carolina employers who pay South Carolina taxes. </t>
  </si>
  <si>
    <t xml:space="preserve">In-State Tuition shall be defined as the rate paid by students who meet the residency status requirements as provided in Section 4.3 of the Board Policy Manual.
Out-of-State Tuition shall be defined as the rate paid by students who do not meet the residency status requirements as provided in Section 4.3 of the Board Policy Manual. Out-of-state tuition at all USG institutions shall be established by the Board, taking into consideration: (1) out-of-state tuition rates of peer or comparable institutions, and (2) the full cost of instruction. The annual increase in the out-of-state tuition amount must be at least equal to the dollar increase amount in in-state tuition.
                                                                                  USG institutions that offer graduate programs may request Board approval for graduate tuition rates as follows:
1. Each institution that offers graduate programs shall request a “core” graduate tuition rate that shall apply to all graduate courses and programs, based on market comparators for in-state and out-of-state tuition.
2.Each institution may request separate graduate tuition rates for specialized programs, subject to the provisions of Section 7.3.1.5 of the Board policy manual
                                                                                                          In FY 2007, the Board implemented a Fixed for Four guaranteed tuition plan, whereby, new entering first time freshmen could lock in the tuition rate (not fees!) for a total of 12 consecutive semesters. The student had no increase over the this period for tuition only. This applies for new  students who entered the system between fall 2006 and spring 2009. However, the guaranteed tuition plan has been discontinued for new students beginning summer semester 2009. </t>
  </si>
  <si>
    <t>Tuition for undergraduate students enrolled at an institution within the University System of Georgia shall be charged at the full rate for students enrolled for  15 credit hours or more and at a per credit hour rate for students enrolled for less than  15 credit hours, effective July 1, 2009. Graduate tuition will be charged at the full rate for students enrolled for 12 credit hours and at a per credit hour rate for students enrolled for less than 12 credit hours. 
Further, a “finish-in-four” tuition model which provides for a flat tuition based on 15 hours a semester will be charged at University of Georgia, Georgia Institute of Technology and Georgia College and State, for all students taking in excess of six hours, to encourage students to graduate in four years. Students taking 6 hours or fewer will pay a flat rate that will be lower than the 15-hour rate. The “finish-in-four” model is effective July 1, 2009.  Students jointly enrolled in high school and at either the University of Georgia or Georgia Institute of Technology under the Accel program will continue to be charged tuition on a per-credit-hour basis.</t>
  </si>
  <si>
    <r>
      <t>An institution may award out-of-state tuition differential waivers and assess in-state tuition for certain non-Georgia residents under the following conditions: Students selected to participate in programs offered through the SREB Academic Common Market; International and Superior Out-of-State Students; University System Employees and Dependents; Medical/Dental Students and Interns; Full-Time School Employees; Career Consular Officials; Career consular officers, their spouses, and their dependent children who are citizens of the foreign nation that their consular office represents and who are stationed and living in Georgia under orders of their respective governments;</t>
    </r>
    <r>
      <rPr>
        <b/>
        <sz val="8"/>
        <rFont val="Arial"/>
        <family val="2"/>
      </rPr>
      <t xml:space="preserve"> </t>
    </r>
    <r>
      <rPr>
        <sz val="8"/>
        <rFont val="Arial"/>
        <family val="2"/>
      </rPr>
      <t xml:space="preserve">Military personnel, their spouses, and their dependent children stationed in or assigned to Georgia and on active duty; Selected graduate students attending the University of Georgia, the Georgia Institute of Technology, Georgia State University, and the Medical College of Georgia so long as each of these institutions does not exceed the number assigned below (UGA=80, GaTech=60, Ga State=80, MCG=20); Border County Residents; Georgia National Guard and U.S. Military Reservists; Students Enrolled in USG Institutions as Part of Competitive Economic Development Projects; Students in Georgia-Based Corporations; Students in ICAPP® Advantage Programs; International and Domestic Exchange Programs; Recently Separated Military Service Personnel; Selected Non-Resident Students (1)Students under 24 and (2) Students 24 and Older, if the student can provide clear and legal evidence showing a familial relationship to the spouse and the spouse has maintained domicile in Georgia for at least 12 consecutive months immediately preceding the first day of classes for the term; Students enrolled in a USG institution based on a referral by the Vocational RehabilitationProgram of the Georgia Department of Labor. (BoR Minutes, October 2008).
Also, as of the first day of classes for the term, an economic advantage waiver may be granted to a U.S. citizen or U.S. legal permanent resident who is a dependent or independent student and can provide clear evidence that the student or the student’s parent, spouse, or United States court-appointed legal guardian has relocated to the State of Georgia to accept full-time, self-sustaining employment and has established domicile in the State of Georgia. 
</t>
    </r>
  </si>
  <si>
    <t>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</si>
  <si>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 </t>
  </si>
  <si>
    <t>Fee waivers are established by the General Assembly and the State Board of Community Colleges. Special policies are established for military personnel and dependents. Out-of-state military personnel on education assistance pay in-state tuition rates; the military branch is billed for the difference between in-state and out-of-state rates. Military dependents are charged the in-state rates.</t>
  </si>
  <si>
    <t>2012-13</t>
  </si>
  <si>
    <t>Reclassified: met the criteria for Four-Year 2 in 2010-11, 2011-12, and 2012-13.</t>
  </si>
  <si>
    <t>Met the criteria for Two-Year 2 in 2012-13.</t>
  </si>
  <si>
    <t>Met the criteria for Two-Year 3 in 2012-13.</t>
  </si>
  <si>
    <t>None</t>
  </si>
  <si>
    <t>Louisiana State University and A &amp; M College</t>
  </si>
  <si>
    <t xml:space="preserve">Louisiana Tech University </t>
  </si>
  <si>
    <t>University of Louisiana at Lafayette</t>
  </si>
  <si>
    <t>University of New Orleans</t>
  </si>
  <si>
    <t xml:space="preserve">Southeastern Louisiana University </t>
  </si>
  <si>
    <t xml:space="preserve">Southern University and A&amp;M College at Baton Rouge </t>
  </si>
  <si>
    <t>University of Louisiana at Monroe</t>
  </si>
  <si>
    <t>Grambling State University</t>
  </si>
  <si>
    <t>Louisiana State University in Shreveport</t>
  </si>
  <si>
    <t>McNeese State University</t>
  </si>
  <si>
    <t xml:space="preserve">Nicholls State University </t>
  </si>
  <si>
    <t>Northwestern State University</t>
  </si>
  <si>
    <t>Southern University at New Orleans</t>
  </si>
  <si>
    <t>Louisiana State University at Alexandria</t>
  </si>
  <si>
    <t>Baton Rouge Community College</t>
  </si>
  <si>
    <t xml:space="preserve">Delgado Community College </t>
  </si>
  <si>
    <t>Bossier Parish Community College</t>
  </si>
  <si>
    <t>Louisiana State University at Eunice</t>
  </si>
  <si>
    <t>South Louisiana Community College</t>
  </si>
  <si>
    <t>Louisiana Delta Community College</t>
  </si>
  <si>
    <t>Nunez Community College</t>
  </si>
  <si>
    <t>River Parishes Community College</t>
  </si>
  <si>
    <t>Southern University in Shreveport</t>
  </si>
  <si>
    <t>Acadiana Technical College</t>
  </si>
  <si>
    <t>Capital Area Technical College</t>
  </si>
  <si>
    <t>Central LA Technical College</t>
  </si>
  <si>
    <t>L.E. Fletcher Technical Community College</t>
  </si>
  <si>
    <t>Northeast Technical College</t>
  </si>
  <si>
    <t>Northshore Technical College</t>
  </si>
  <si>
    <t>Northwest LA Technical College</t>
  </si>
  <si>
    <t>South Central LA Technical College</t>
  </si>
  <si>
    <t>Sowela Technical Community College</t>
  </si>
  <si>
    <t>Louisiana State University Health Sciences Center - NO</t>
  </si>
  <si>
    <t>Louisiana State University Health Sciences Center - Shreveport</t>
  </si>
  <si>
    <t>Met the criteria for Four-Year 2 in 2012-13.</t>
  </si>
  <si>
    <t>Met the criteria for Four-Year 5 in 2012-13.</t>
  </si>
  <si>
    <t>Reclassified: met the criteria for Two-Year 1 in 2010-11, 2011-12, and 2012-13.</t>
  </si>
  <si>
    <t>Met the criteria for Two-Year 1 in 2012-13.</t>
  </si>
  <si>
    <t>Met the criteria for Two-Year 2 in 2011-12 and 2012-13.</t>
  </si>
  <si>
    <t xml:space="preserve">North Carolina State University </t>
  </si>
  <si>
    <t xml:space="preserve">University of North Carolina at Chapel Hill </t>
  </si>
  <si>
    <t>University of North Carolina at Greensboro</t>
  </si>
  <si>
    <t>University of North Carolina at Charlotte</t>
  </si>
  <si>
    <t xml:space="preserve">Appalachian State University </t>
  </si>
  <si>
    <t xml:space="preserve">East Carolina University </t>
  </si>
  <si>
    <t>North Carolina A&amp;T State University</t>
  </si>
  <si>
    <t xml:space="preserve">North Carolina Central University </t>
  </si>
  <si>
    <t>University of North Carolina at Wilmington</t>
  </si>
  <si>
    <t xml:space="preserve">Western Carolina University </t>
  </si>
  <si>
    <t xml:space="preserve">Fayetteville State University </t>
  </si>
  <si>
    <t>University of North Carolina at Pembroke</t>
  </si>
  <si>
    <t xml:space="preserve">Winston-Salem State University </t>
  </si>
  <si>
    <t xml:space="preserve">Elizabeth City State University </t>
  </si>
  <si>
    <t>University of North Carolina at Asheville</t>
  </si>
  <si>
    <t>North Carolina School of the Arts</t>
  </si>
  <si>
    <t>Met the criteria for Four-Year 1 in 2012-13.</t>
  </si>
  <si>
    <t xml:space="preserve">Tuition for credit curriculum leading to a diploma or associate degree shall be charged on a uniform basis throughout the State.  Students attending technical colleges who reside outside the State of Georgia shall pay tuition twice that charged for Georgia residents.  Eligible Non-Citizen students who are residents of the State shall pay the same tuition as Georgia students.  Non-citizen students shall not be classified as Georgia residents for tuition purposes and will pay four (4) times the charged tuition rate for Georgia residents.  </t>
  </si>
  <si>
    <t>Credit Hour</t>
  </si>
  <si>
    <t>The Commissioner is authorized to approve exceptions to the tuition policy for out of state residence students, provided:  (i)  A written statement is submitted by the institution (ii) There is evidence of a written reciprocity agreement with appropriate institutions in another state.
(iIi) The Commissioner may approve agency wide exceptions to this policy under certain circumstances (i.e. national emergencies, etc.)  
(iv) No reciprocity arrangement shall reduce the costs of tuition fees for an out-of-state student to less than that paid by residents of Georgia.
Pursuant to the procedures authorized by the Commissioner, the technical college President may waive tuition for students on a term-by-term basis. The number of waivers shall not exceed five percent of the head count of the student enrollment at the technical college in the immediately preceding Fall term.  Notwithstanding any provision in this policy, no person who is unlawfully present in the United States shall be eligible for any waiver of the tuition differential</t>
  </si>
  <si>
    <t>Students who are classified as non-resident students under the Board's State Residency Policy shall normally be charged a rate of tuition twice that charged for students who are classified as resident students. The Commissioner may approve exceptions to this policy, provided:  (i)  A written statement is submitted by the institution (ii) There is evidence of a written reciprocity agreement with appropriate institutions in another state.
(iIi) The Commissioner may approve agency wide exceptions to this policy under certain circumstances (i.e. national emergencies, etc.)  
(iv) No reciprocity arrangement shall reduce the costs of tuition fees for an out-of-state student to less than that paid by residents of Georgia.</t>
  </si>
  <si>
    <t xml:space="preserve">Canadian Valley Technology Center                 </t>
  </si>
  <si>
    <t xml:space="preserve">Francis Tuttle Technology Center                  </t>
  </si>
  <si>
    <t xml:space="preserve">Metro Technology Centers                          </t>
  </si>
  <si>
    <t xml:space="preserve">Autry Technology Center                           </t>
  </si>
  <si>
    <t xml:space="preserve">Caddo Kiowa Technology Center                     </t>
  </si>
  <si>
    <t xml:space="preserve">Central Technology Center                         </t>
  </si>
  <si>
    <t xml:space="preserve">Chisholm Trail Technology Center                  </t>
  </si>
  <si>
    <t xml:space="preserve">Eastern Oklahoma County Technology Center         </t>
  </si>
  <si>
    <t xml:space="preserve">Gordon Cooper Technology Center                   </t>
  </si>
  <si>
    <t xml:space="preserve">Great Plains Technology Center                    </t>
  </si>
  <si>
    <t xml:space="preserve">Green Country Technology Center                   </t>
  </si>
  <si>
    <t xml:space="preserve">High Plains Technology Center                     </t>
  </si>
  <si>
    <t xml:space="preserve">Indian Capital Technology Center-Muskogee         </t>
  </si>
  <si>
    <t xml:space="preserve">Indian Capital Technology Center-Sallisaw         </t>
  </si>
  <si>
    <t xml:space="preserve">Indian Capital Technology Center-Stilwell         </t>
  </si>
  <si>
    <t xml:space="preserve">Indian Capital Technology Center-Tahlequah        </t>
  </si>
  <si>
    <t xml:space="preserve">Kiamichi Technology Center-Atoka                  </t>
  </si>
  <si>
    <t xml:space="preserve">Kiamichi Technology Center-Durant                 </t>
  </si>
  <si>
    <t xml:space="preserve">Kiamichi Technology Center-Hugo                   </t>
  </si>
  <si>
    <t xml:space="preserve">Kiamichi Technology Center-Idabel                 </t>
  </si>
  <si>
    <t xml:space="preserve">Kiamichi Technology Center-McAlester              </t>
  </si>
  <si>
    <t xml:space="preserve">Kiamichi Technology Center-Poteau                 </t>
  </si>
  <si>
    <t xml:space="preserve">Kiamichi Technology Center-Spiro                  </t>
  </si>
  <si>
    <t xml:space="preserve">Kiamichi Technology Center-Stigler                </t>
  </si>
  <si>
    <t xml:space="preserve">Kiamichi Technology Center-Talihina               </t>
  </si>
  <si>
    <t xml:space="preserve">Meridian Technology Center                        </t>
  </si>
  <si>
    <t xml:space="preserve">Mid-America Technology Center                     </t>
  </si>
  <si>
    <t xml:space="preserve">Mid-Del Technology Center                         </t>
  </si>
  <si>
    <t xml:space="preserve">Moore Norman Technology Center                    </t>
  </si>
  <si>
    <t xml:space="preserve">Northeast Technology Center-Afton                 </t>
  </si>
  <si>
    <t>Northeast Technology Center-Claremore</t>
  </si>
  <si>
    <t xml:space="preserve">New institution no longer in start up phase. </t>
  </si>
  <si>
    <t>456560</t>
  </si>
  <si>
    <t xml:space="preserve">Northeast Technology Center-Kansas                </t>
  </si>
  <si>
    <t xml:space="preserve">Northeast Technology Center-Pryor                 </t>
  </si>
  <si>
    <t xml:space="preserve">Northwest Technology Center-Alva                  </t>
  </si>
  <si>
    <t xml:space="preserve">Northwest Technology Center-Fairview              </t>
  </si>
  <si>
    <t xml:space="preserve">Pioneer Technology Center                         </t>
  </si>
  <si>
    <t xml:space="preserve">Pontotoc Technology Center                        </t>
  </si>
  <si>
    <t xml:space="preserve">Red River Technology Center                       </t>
  </si>
  <si>
    <t xml:space="preserve">Southern Oklahoma Technology Center               </t>
  </si>
  <si>
    <t xml:space="preserve">Southwest Technology Center                       </t>
  </si>
  <si>
    <t xml:space="preserve">Tri County Technology Center                      </t>
  </si>
  <si>
    <t xml:space="preserve">Tulsa County Area Voc Tech School Dist 18-Peoria  </t>
  </si>
  <si>
    <t xml:space="preserve">Tulsa Technology Center-Broken Arrow Campus       </t>
  </si>
  <si>
    <t xml:space="preserve">Tulsa Technology Center-Lemley Campus             </t>
  </si>
  <si>
    <t xml:space="preserve">Tulsa Technology Center-Riverside Campus          </t>
  </si>
  <si>
    <t xml:space="preserve">Wes Watkins Technology Center                     </t>
  </si>
  <si>
    <t xml:space="preserve">Western Technology Center                         </t>
  </si>
  <si>
    <t>Texas A &amp; M University</t>
  </si>
  <si>
    <t>Texas Tech University</t>
  </si>
  <si>
    <t>University of Houston</t>
  </si>
  <si>
    <t>University of North Texas</t>
  </si>
  <si>
    <t>University of Texas at Arlington</t>
  </si>
  <si>
    <t>University of Texas at Austin</t>
  </si>
  <si>
    <t>University of Texas at Dallas</t>
  </si>
  <si>
    <t>Texas Woman's University</t>
  </si>
  <si>
    <t>University of Texas at El Paso</t>
  </si>
  <si>
    <t>University of Texas at San Antonio</t>
  </si>
  <si>
    <t>Angelo State University</t>
  </si>
  <si>
    <t>Lamar University</t>
  </si>
  <si>
    <t>Midwestern State University</t>
  </si>
  <si>
    <t>Prairie View A &amp; M University</t>
  </si>
  <si>
    <t xml:space="preserve">Sam Houston State University </t>
  </si>
  <si>
    <t>Stephen F. Austin State University</t>
  </si>
  <si>
    <t xml:space="preserve">Sul Ross State University </t>
  </si>
  <si>
    <t>Tarleton State University</t>
  </si>
  <si>
    <t>Texas A &amp; M International University</t>
  </si>
  <si>
    <t>Texas A &amp; M University-Commerce</t>
  </si>
  <si>
    <t>Texas A &amp; M University-Corpus Christi</t>
  </si>
  <si>
    <t>Texas A &amp; M University-Kingsville</t>
  </si>
  <si>
    <t>Texas Southern University</t>
  </si>
  <si>
    <t>Texas State University-San Marcos</t>
  </si>
  <si>
    <t>University of Houston-Clear Lake</t>
  </si>
  <si>
    <t>University of Texas at Brownsville</t>
  </si>
  <si>
    <t>University of Texas at Tyler</t>
  </si>
  <si>
    <t>University of Texas of the Permian Basin</t>
  </si>
  <si>
    <t>University of Texas-Pan American</t>
  </si>
  <si>
    <t>West Texas A &amp; M University</t>
  </si>
  <si>
    <t>Texas A &amp; M -Texarkana</t>
  </si>
  <si>
    <t>University of Houston-Victoria</t>
  </si>
  <si>
    <t>Sul Ross State University-Rio Grande College</t>
  </si>
  <si>
    <t>228501B</t>
  </si>
  <si>
    <t>University of Houston-Downtown</t>
  </si>
  <si>
    <t>Texas A &amp; M University at Galveston</t>
  </si>
  <si>
    <t xml:space="preserve">Brazosport College </t>
  </si>
  <si>
    <t xml:space="preserve">Midland College </t>
  </si>
  <si>
    <t>South Texas College</t>
  </si>
  <si>
    <t xml:space="preserve">Amarillo College </t>
  </si>
  <si>
    <t xml:space="preserve">Austin Community College </t>
  </si>
  <si>
    <t xml:space="preserve">Blinn College </t>
  </si>
  <si>
    <t>Brookhaven College  (DCCCD)</t>
  </si>
  <si>
    <t xml:space="preserve">Central Texas College </t>
  </si>
  <si>
    <t>Collin County Community College District</t>
  </si>
  <si>
    <t xml:space="preserve">Del Mar College </t>
  </si>
  <si>
    <t>Eastfield College  (DCCCD)</t>
  </si>
  <si>
    <t>El Centro College  (DCCCD)</t>
  </si>
  <si>
    <t>El Paso County Community College District</t>
  </si>
  <si>
    <t>Houston Community College</t>
  </si>
  <si>
    <t xml:space="preserve">Kilgore College </t>
  </si>
  <si>
    <t xml:space="preserve">Laredo Community College </t>
  </si>
  <si>
    <t>Lone Star College System District</t>
  </si>
  <si>
    <t xml:space="preserve">McLennan Community College </t>
  </si>
  <si>
    <t xml:space="preserve">Navarro College </t>
  </si>
  <si>
    <t>North Central Texas Community College</t>
  </si>
  <si>
    <t>North Lake College  (DCCCD)</t>
  </si>
  <si>
    <t>Northwest Vista College (ACCD)</t>
  </si>
  <si>
    <t>Palo Alto College (ACCD)</t>
  </si>
  <si>
    <t>Richland College  (DCCCD)</t>
  </si>
  <si>
    <t>San Antonio College (ACCD)</t>
  </si>
  <si>
    <t>San Jacinto College</t>
  </si>
  <si>
    <t xml:space="preserve">South Plains College </t>
  </si>
  <si>
    <t>St. Philip's College  (ACCD)</t>
  </si>
  <si>
    <t>Tarrant County College</t>
  </si>
  <si>
    <t xml:space="preserve">Texas Southmost College </t>
  </si>
  <si>
    <t>Texas State Technical College-Waco</t>
  </si>
  <si>
    <t>Trinity Valley Community College</t>
  </si>
  <si>
    <t xml:space="preserve">Tyler Junior College </t>
  </si>
  <si>
    <t xml:space="preserve">Alvin Community College </t>
  </si>
  <si>
    <t xml:space="preserve">Angelina College </t>
  </si>
  <si>
    <t>Cedar Valley College  (DCCCD)</t>
  </si>
  <si>
    <t>Cisco College</t>
  </si>
  <si>
    <t>Coastal Bend College</t>
  </si>
  <si>
    <t>College of the Mainland</t>
  </si>
  <si>
    <t xml:space="preserve">Grayson County College </t>
  </si>
  <si>
    <t>Hill College</t>
  </si>
  <si>
    <t>Howard College (HCJCD)</t>
  </si>
  <si>
    <t>Lamar Institute of Technology</t>
  </si>
  <si>
    <t xml:space="preserve">Lee College </t>
  </si>
  <si>
    <t>Mountain View College  (DCCCD)</t>
  </si>
  <si>
    <t xml:space="preserve">Northeast Texas Community College </t>
  </si>
  <si>
    <t xml:space="preserve">Odessa College </t>
  </si>
  <si>
    <t>Paris Junior College</t>
  </si>
  <si>
    <t xml:space="preserve">Southwest Texas Junior College </t>
  </si>
  <si>
    <t xml:space="preserve">Temple College </t>
  </si>
  <si>
    <t xml:space="preserve">Texarkana College </t>
  </si>
  <si>
    <t xml:space="preserve">Texas State Technical College-Harlingen </t>
  </si>
  <si>
    <t xml:space="preserve">Vernon College </t>
  </si>
  <si>
    <t xml:space="preserve">Victoria College </t>
  </si>
  <si>
    <t xml:space="preserve">Weatherford College </t>
  </si>
  <si>
    <t xml:space="preserve">Wharton County Junior College </t>
  </si>
  <si>
    <t xml:space="preserve">Clarendon College </t>
  </si>
  <si>
    <t xml:space="preserve">Frank Phillips College </t>
  </si>
  <si>
    <t xml:space="preserve">Galveston College </t>
  </si>
  <si>
    <t>Lamar State College-Orange</t>
  </si>
  <si>
    <t>Lamar State College-Port Arthur</t>
  </si>
  <si>
    <t>Northeast Lakeview College (ACCD)</t>
  </si>
  <si>
    <t>???</t>
  </si>
  <si>
    <t>Panola College</t>
  </si>
  <si>
    <t xml:space="preserve">Ranger College </t>
  </si>
  <si>
    <t>Southwest Collegiate Institute for the Deaf (HCJCD)</t>
  </si>
  <si>
    <t>Texas State Technical College-Marshall</t>
  </si>
  <si>
    <t>Texas State Technical College-West Texas</t>
  </si>
  <si>
    <t xml:space="preserve">Western Texas College </t>
  </si>
  <si>
    <t>Texas A &amp; M Health Science Center</t>
  </si>
  <si>
    <t>Texas Tech University Health Sciences Center</t>
  </si>
  <si>
    <t>University of North Texas Health Science Center at Fort Worth</t>
  </si>
  <si>
    <t>University of Texas Health Science Center at Houston</t>
  </si>
  <si>
    <t>University of Texas Health Science Center at San Antonio</t>
  </si>
  <si>
    <t>University of Texas M.D. Anderson Cancer Center</t>
  </si>
  <si>
    <t>University of Texas Medical Branch at Galveston</t>
  </si>
  <si>
    <t>University of Texas Southwestern Medical Center at Dallas</t>
  </si>
  <si>
    <t>Texas A &amp; M University - Central Texas</t>
  </si>
  <si>
    <t>Texas A &amp; M University - San Antonio</t>
  </si>
  <si>
    <t>University of North Texas at Dallas</t>
  </si>
  <si>
    <t>New fall 2009. No degrees yet granted.</t>
  </si>
  <si>
    <t>Albany Technical College</t>
  </si>
  <si>
    <t>Altamaha Technical College</t>
  </si>
  <si>
    <t>Athens Technical College</t>
  </si>
  <si>
    <t>Atlanta Technical College</t>
  </si>
  <si>
    <t>Augusta Technical College</t>
  </si>
  <si>
    <t>Central Georgia Technical College</t>
  </si>
  <si>
    <t>Chattahoochee Technical College</t>
  </si>
  <si>
    <t>Columbus Technical College</t>
  </si>
  <si>
    <t>Georgia Northwestern Technical College</t>
  </si>
  <si>
    <t>Georgia Piedmont Technical College</t>
  </si>
  <si>
    <t>Gwinnett Technical College</t>
  </si>
  <si>
    <t>Lanier Technical College</t>
  </si>
  <si>
    <t>Middle Georgia Technical College</t>
  </si>
  <si>
    <t>Moultrie Technical College</t>
  </si>
  <si>
    <t>North Georgia Technical College</t>
  </si>
  <si>
    <t>Oconee Fall Line Technical College</t>
  </si>
  <si>
    <t>Ogeechee Technical College</t>
  </si>
  <si>
    <t>Okefenokee Technical College</t>
  </si>
  <si>
    <t>Savannah Technical College</t>
  </si>
  <si>
    <t>South Georgia Technical College</t>
  </si>
  <si>
    <t>Southeastern Technical College</t>
  </si>
  <si>
    <t>Southern Crescent Technical College</t>
  </si>
  <si>
    <t>Southwest Georgia Technical College</t>
  </si>
  <si>
    <t>West Georgia Technical College</t>
  </si>
  <si>
    <t>Wiregrass Georgia Technical College</t>
  </si>
  <si>
    <t>Mississippi State University</t>
  </si>
  <si>
    <t>University of Southern Mississippi</t>
  </si>
  <si>
    <t xml:space="preserve">Jackson State University </t>
  </si>
  <si>
    <t>University of Mississippi</t>
  </si>
  <si>
    <t>Alcorn State University</t>
  </si>
  <si>
    <t>Delta State University</t>
  </si>
  <si>
    <t>Mississippi Valley State University</t>
  </si>
  <si>
    <t>Mississippi University for Women</t>
  </si>
  <si>
    <t>University of Mississippi Medical Center</t>
  </si>
  <si>
    <t xml:space="preserve">George Mason University </t>
  </si>
  <si>
    <t xml:space="preserve">Old Dominion University </t>
  </si>
  <si>
    <t>University of Virginia</t>
  </si>
  <si>
    <t xml:space="preserve">Virginia Tech </t>
  </si>
  <si>
    <t>College of William &amp; Mary</t>
  </si>
  <si>
    <t>Virginia Commonwealth University</t>
  </si>
  <si>
    <t>James Madison University</t>
  </si>
  <si>
    <t xml:space="preserve">Norfolk State University </t>
  </si>
  <si>
    <t xml:space="preserve">Longwood University </t>
  </si>
  <si>
    <t>Radford University</t>
  </si>
  <si>
    <t xml:space="preserve">Virginia State University </t>
  </si>
  <si>
    <t>Christopher Newport University</t>
  </si>
  <si>
    <t xml:space="preserve">University of Mary Washington </t>
  </si>
  <si>
    <t xml:space="preserve">University of Virginia's College at Wise </t>
  </si>
  <si>
    <t>J.S. Reynolds Community College</t>
  </si>
  <si>
    <t xml:space="preserve">Northern Virginia Community College </t>
  </si>
  <si>
    <t xml:space="preserve">Thomas Nelson Community College </t>
  </si>
  <si>
    <t xml:space="preserve">Tidewater Community College </t>
  </si>
  <si>
    <t xml:space="preserve">Blue Ridge Community College </t>
  </si>
  <si>
    <t xml:space="preserve">Central Virginia Community College </t>
  </si>
  <si>
    <t xml:space="preserve">Danville Community College </t>
  </si>
  <si>
    <t>Germanna Community College</t>
  </si>
  <si>
    <t>John Tyler Community College</t>
  </si>
  <si>
    <t>Lord Fairfax Community College</t>
  </si>
  <si>
    <t xml:space="preserve">New River Community College </t>
  </si>
  <si>
    <t xml:space="preserve">Patrick Henry Community College </t>
  </si>
  <si>
    <t xml:space="preserve">Piedmont Virginia Community College </t>
  </si>
  <si>
    <t xml:space="preserve">Southside Virginia Community College  </t>
  </si>
  <si>
    <t xml:space="preserve">Southwest Virginia Community College </t>
  </si>
  <si>
    <t xml:space="preserve">Virginia Western Community College </t>
  </si>
  <si>
    <t xml:space="preserve">Wytheville Community College </t>
  </si>
  <si>
    <t xml:space="preserve">D.S. Lancaster Community College </t>
  </si>
  <si>
    <t xml:space="preserve">Eastern Shore Community College  </t>
  </si>
  <si>
    <t>Mountain Empire Community College</t>
  </si>
  <si>
    <t xml:space="preserve">Paul D. Camp Community College  </t>
  </si>
  <si>
    <t xml:space="preserve">Rappahannock Community College  </t>
  </si>
  <si>
    <t xml:space="preserve">Richard Bland College </t>
  </si>
  <si>
    <t xml:space="preserve">Virginia Highlands Community College </t>
  </si>
  <si>
    <t>Virginia Military Institute</t>
  </si>
  <si>
    <t>West Virginia University</t>
  </si>
  <si>
    <t xml:space="preserve">Marshall University </t>
  </si>
  <si>
    <t>Fairmont State University</t>
  </si>
  <si>
    <t xml:space="preserve">Shepherd University </t>
  </si>
  <si>
    <t xml:space="preserve">Bluefield State College </t>
  </si>
  <si>
    <t xml:space="preserve">Concord University </t>
  </si>
  <si>
    <t xml:space="preserve">Glenville State College </t>
  </si>
  <si>
    <t>West Liberty University</t>
  </si>
  <si>
    <t xml:space="preserve">West Virginia State University </t>
  </si>
  <si>
    <t>West Virginia University Institute of Technology</t>
  </si>
  <si>
    <t>Potomac State College of West Virginia University</t>
  </si>
  <si>
    <t>West Virginia University at Parkersburg</t>
  </si>
  <si>
    <t>West Virginia Northern Community College</t>
  </si>
  <si>
    <t>Blue Ridge Community &amp; Technical College</t>
  </si>
  <si>
    <t>Bridgemont Community &amp; Technical College</t>
  </si>
  <si>
    <t>Eastern West Virginia Community &amp; Technical College</t>
  </si>
  <si>
    <t>Kanawha Valley Community &amp; Technical College</t>
  </si>
  <si>
    <t>Mountwest Community &amp; Technical College</t>
  </si>
  <si>
    <t>New River Community &amp; Technical College</t>
  </si>
  <si>
    <t>Pierpont Community &amp; Technical College</t>
  </si>
  <si>
    <t xml:space="preserve">Southern West Virginia Community &amp; Technical College </t>
  </si>
  <si>
    <t>West Virginia School of Osteopathic Medicine</t>
  </si>
  <si>
    <t>Reclassified: met criteria for Two-Year 2 in 2010-11, 2011-12, and 2012-13.</t>
  </si>
  <si>
    <t>University of Memphis</t>
  </si>
  <si>
    <t>University of Tennessee, Knoxville</t>
  </si>
  <si>
    <t xml:space="preserve">Tennessee State University </t>
  </si>
  <si>
    <t xml:space="preserve">Austin Peay State University </t>
  </si>
  <si>
    <t xml:space="preserve">East Tennessee State University </t>
  </si>
  <si>
    <t xml:space="preserve">Middle Tennessee State University </t>
  </si>
  <si>
    <t xml:space="preserve">Tennessee Technological University </t>
  </si>
  <si>
    <t>University of Tennessee at Chattanooga</t>
  </si>
  <si>
    <t>University of Tennessee at Martin</t>
  </si>
  <si>
    <t xml:space="preserve">Chattanooga State Technical Community College </t>
  </si>
  <si>
    <t>Nashville State Technical Community College</t>
  </si>
  <si>
    <t>Pellissippi State Technical Community College</t>
  </si>
  <si>
    <t>Southwest Tennessee Community College</t>
  </si>
  <si>
    <t xml:space="preserve">Volunteer State Community College </t>
  </si>
  <si>
    <t xml:space="preserve">Cleveland State Community College </t>
  </si>
  <si>
    <t xml:space="preserve">Columbia State Community College </t>
  </si>
  <si>
    <t xml:space="preserve">Dyersburg State Community College </t>
  </si>
  <si>
    <t xml:space="preserve">Jackson State Community College </t>
  </si>
  <si>
    <t xml:space="preserve">Motlow State Community College </t>
  </si>
  <si>
    <t>Northeast State Technical Community College</t>
  </si>
  <si>
    <t xml:space="preserve">Roane State Community College </t>
  </si>
  <si>
    <t xml:space="preserve">Walters State Community College </t>
  </si>
  <si>
    <t>Tennessee Technology Center at Athens</t>
  </si>
  <si>
    <t>Tennessee Technology Center at Chattanooga</t>
  </si>
  <si>
    <t>219824B</t>
  </si>
  <si>
    <t>Tennessee Technology Center at Covington</t>
  </si>
  <si>
    <t>Tennessee Technology Center at Crossville</t>
  </si>
  <si>
    <t>Tennessee Technology Center at Crump</t>
  </si>
  <si>
    <t>Tennessee Technology Center at Dickson</t>
  </si>
  <si>
    <t>Tennessee Technology Center at Elizabethton</t>
  </si>
  <si>
    <t>Tennessee Technology Center at Harriman</t>
  </si>
  <si>
    <t>Tennessee Technology Center at Hartsville</t>
  </si>
  <si>
    <t>Tennessee Technology Center at Hohenwald</t>
  </si>
  <si>
    <t>Tennessee Technology Center at Jacksboro</t>
  </si>
  <si>
    <t>Tennessee Technology Center at Jackson</t>
  </si>
  <si>
    <t>Tennessee Technology Center at Knoxville</t>
  </si>
  <si>
    <t>Tennessee Technology Center at Livingston</t>
  </si>
  <si>
    <t>Tennessee Technology Center at McKenzie</t>
  </si>
  <si>
    <t>Tennessee Technology Center at McMinnville</t>
  </si>
  <si>
    <t>Tennessee Technology Center at Memphis</t>
  </si>
  <si>
    <t>Tennessee Technology Center at Morristown</t>
  </si>
  <si>
    <t>Tennessee Technology Center at Murfeesboro</t>
  </si>
  <si>
    <t>Tennessee Technology Center at Nashville</t>
  </si>
  <si>
    <t>Tennessee Technology Center at Newbern</t>
  </si>
  <si>
    <t>Tennessee Technology Center at Oneida</t>
  </si>
  <si>
    <t>Tennessee Technology Center at Paris</t>
  </si>
  <si>
    <t>Tennessee Technology Center at Pulaski</t>
  </si>
  <si>
    <t>Tennessee Technology Center at Ripley</t>
  </si>
  <si>
    <t>Tennessee Technology Center at Shelbyville</t>
  </si>
  <si>
    <t>Tennessee Technology Center at Whiteville</t>
  </si>
  <si>
    <t>University of Tennessee Health Science Center</t>
  </si>
  <si>
    <t>Met criteria for Two-Year 2 in 2012-13.</t>
  </si>
  <si>
    <t>Reclassified: Met the criteria for Two-Year 2 in 2010-11, 2011-12, and 2012-13.</t>
  </si>
  <si>
    <t>Reclassified: Met the criteria for Four-Year 4 in 2010-11, 2011-12, and 2012-13.</t>
  </si>
  <si>
    <t>Reclassified: Met the criteria for Four-Year 5 in 2010-11, 2011-12, and 2012-13.</t>
  </si>
  <si>
    <t>Reclassified: Met the criteria for Technical Institute or College 1 in 2010-11, 2011-12, and 2012-13.</t>
  </si>
  <si>
    <t>University of Arkansas, Fayetteville</t>
  </si>
  <si>
    <t>Arkansas State University</t>
  </si>
  <si>
    <t>University of Arkansas at Little Rock</t>
  </si>
  <si>
    <t xml:space="preserve">University of Central Arkansas </t>
  </si>
  <si>
    <t>Arkansas Tech University</t>
  </si>
  <si>
    <t>Henderson State University</t>
  </si>
  <si>
    <t>Southern Arkansas University</t>
  </si>
  <si>
    <t>University of Arkansas at Monticello</t>
  </si>
  <si>
    <t>University of Arkansas at Fort Smith</t>
  </si>
  <si>
    <t>University of Arkansas at Pine Bluff</t>
  </si>
  <si>
    <t xml:space="preserve">Northwest Arkansas Community College </t>
  </si>
  <si>
    <t>Pulaski Technical College</t>
  </si>
  <si>
    <t>Arkansas State University-Beebe</t>
  </si>
  <si>
    <t>National Park Community College</t>
  </si>
  <si>
    <t>Arkansas Northeastern College</t>
  </si>
  <si>
    <t>Arkansas State University Mountain Home</t>
  </si>
  <si>
    <t>Arkansas State University-Newport</t>
  </si>
  <si>
    <t>Black River Technical College</t>
  </si>
  <si>
    <t>College of the Ouachitas</t>
  </si>
  <si>
    <t>Cossatot Community College of the University of Arkansas</t>
  </si>
  <si>
    <t xml:space="preserve">East Arkansas Community College </t>
  </si>
  <si>
    <t xml:space="preserve">Mid-South Community College </t>
  </si>
  <si>
    <t>North Arkansas College</t>
  </si>
  <si>
    <t xml:space="preserve">Ozarka College </t>
  </si>
  <si>
    <t>Phillips Community College of the Univ of Arkansas</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</si>
  <si>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</si>
  <si>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</si>
  <si>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</si>
  <si>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</si>
  <si>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</si>
  <si>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</si>
  <si>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University of Arkansas Community College at Morrilton</t>
  </si>
  <si>
    <t>University of Arkansas for Medical Sciences</t>
  </si>
  <si>
    <t>Reclassified: met the criteria for Four-Year 3 in 2010-11, 2011-12 and 2012-13.</t>
  </si>
  <si>
    <t>Asheville-Buncombe Technical Community College</t>
  </si>
  <si>
    <t>Cape Fear Community College</t>
  </si>
  <si>
    <t xml:space="preserve">Central Piedmont Community College </t>
  </si>
  <si>
    <t>Fayetteville Technical Community College</t>
  </si>
  <si>
    <t>Forsyth Technical Community College</t>
  </si>
  <si>
    <t xml:space="preserve">Gaston College </t>
  </si>
  <si>
    <t>Guilford Technical Community College</t>
  </si>
  <si>
    <t>Pitt Community College</t>
  </si>
  <si>
    <t>Rowan-Cabarrus Community College</t>
  </si>
  <si>
    <t>Wake Technical Community College</t>
  </si>
  <si>
    <t>Alamance Community College</t>
  </si>
  <si>
    <t>Caldwell Community College &amp; Technical Institute</t>
  </si>
  <si>
    <t>Catawba Valley Community College</t>
  </si>
  <si>
    <t>Central Carolina Commuity College</t>
  </si>
  <si>
    <t>Cleveland Community College</t>
  </si>
  <si>
    <t xml:space="preserve">Coastal Carolina Community College </t>
  </si>
  <si>
    <t xml:space="preserve">Craven Community College </t>
  </si>
  <si>
    <t xml:space="preserve">Davidson County Community College </t>
  </si>
  <si>
    <t>Durham Technical Community College</t>
  </si>
  <si>
    <t>Edgecombe Community College</t>
  </si>
  <si>
    <t>Haywood Community College</t>
  </si>
  <si>
    <t xml:space="preserve">Isothermal Community College </t>
  </si>
  <si>
    <t>Johnston Community College</t>
  </si>
  <si>
    <t xml:space="preserve">Lenoir Community College </t>
  </si>
  <si>
    <t xml:space="preserve">Mitchell Community College </t>
  </si>
  <si>
    <t>Nash Community College</t>
  </si>
  <si>
    <t>Randolph Community College</t>
  </si>
  <si>
    <t>Robeson Community College</t>
  </si>
  <si>
    <t xml:space="preserve">Sandhills Community College </t>
  </si>
  <si>
    <t>Stanly Community College</t>
  </si>
  <si>
    <t xml:space="preserve">Surry Community College </t>
  </si>
  <si>
    <t xml:space="preserve">Vance-Granville Community College </t>
  </si>
  <si>
    <t>Wayne Community College</t>
  </si>
  <si>
    <t xml:space="preserve">Western Piedmont Community College </t>
  </si>
  <si>
    <t xml:space="preserve">Wilkes Community College </t>
  </si>
  <si>
    <t xml:space="preserve">Beaufort County Community College </t>
  </si>
  <si>
    <t>Bladen Community College</t>
  </si>
  <si>
    <t>Blue Ridge Community College</t>
  </si>
  <si>
    <t>Brunswick Community College</t>
  </si>
  <si>
    <t>Carteret Community College</t>
  </si>
  <si>
    <t>College of the Albemarle</t>
  </si>
  <si>
    <t xml:space="preserve">Halifax Community College </t>
  </si>
  <si>
    <t>James Sprunt Community College</t>
  </si>
  <si>
    <t xml:space="preserve">Martin Community College </t>
  </si>
  <si>
    <t>Mayland Community College</t>
  </si>
  <si>
    <t>McDowell Technical Community College</t>
  </si>
  <si>
    <t>Montgomery Community College</t>
  </si>
  <si>
    <t>Pamlico Community College</t>
  </si>
  <si>
    <t>Piedmont Community College</t>
  </si>
  <si>
    <t>Richmond Community College</t>
  </si>
  <si>
    <t>Roanoke-Chowan Community College</t>
  </si>
  <si>
    <t xml:space="preserve">Rockingham Community College </t>
  </si>
  <si>
    <t>Sampson Community College</t>
  </si>
  <si>
    <t>South Piedmont Community College</t>
  </si>
  <si>
    <t xml:space="preserve">Southeastern Community College </t>
  </si>
  <si>
    <t xml:space="preserve">Southwestern Community College </t>
  </si>
  <si>
    <t xml:space="preserve">Tri-County Community College </t>
  </si>
  <si>
    <t>Wilson Community College</t>
  </si>
  <si>
    <t>Met the criteria for Two-Year 3 in 2011-12 and 2012-13.</t>
  </si>
  <si>
    <t>Oklahoma State University Main Campus</t>
  </si>
  <si>
    <t>University of Oklahoma Norman Campus</t>
  </si>
  <si>
    <t>Northeastern State University</t>
  </si>
  <si>
    <t>University of Central Oklahoma</t>
  </si>
  <si>
    <t xml:space="preserve">Cameron University </t>
  </si>
  <si>
    <t xml:space="preserve">East Central University </t>
  </si>
  <si>
    <t>Langston University</t>
  </si>
  <si>
    <t xml:space="preserve">Northwestern Oklahoma State University </t>
  </si>
  <si>
    <t xml:space="preserve">Southeastern Oklahoma State University </t>
  </si>
  <si>
    <t>Southwestern Oklahoma State University</t>
  </si>
  <si>
    <t xml:space="preserve">Oklahoma Panhandle State University </t>
  </si>
  <si>
    <t>Rogers State University</t>
  </si>
  <si>
    <t>University of Science and Arts of Oklahoma</t>
  </si>
  <si>
    <t xml:space="preserve">Oklahoma State University-Oklahoma City </t>
  </si>
  <si>
    <t xml:space="preserve">Oklahoma State University Technical Branch-Okmulgee </t>
  </si>
  <si>
    <t xml:space="preserve">Oklahoma City Community College </t>
  </si>
  <si>
    <t xml:space="preserve">Rose State College </t>
  </si>
  <si>
    <t xml:space="preserve">Tulsa Community College </t>
  </si>
  <si>
    <t xml:space="preserve">Northern Oklahoma College </t>
  </si>
  <si>
    <t>Carl Albert State College</t>
  </si>
  <si>
    <t xml:space="preserve">Connors State College </t>
  </si>
  <si>
    <t xml:space="preserve">Eastern Oklahoma State College </t>
  </si>
  <si>
    <t xml:space="preserve">Murray State College </t>
  </si>
  <si>
    <t xml:space="preserve">Northeastern Oklahoma A &amp; M College </t>
  </si>
  <si>
    <t>Redlands Community College</t>
  </si>
  <si>
    <t xml:space="preserve">Seminole State College </t>
  </si>
  <si>
    <t xml:space="preserve">Western Oklahoma State College </t>
  </si>
  <si>
    <t>Reclassified: met the criteria for Four-Year 4 in 2010-11, 2011-12, and 2012-13.</t>
  </si>
  <si>
    <t>Met the criteria for Two-Year 1 institution in 2012-13.</t>
  </si>
  <si>
    <t>Met the criteria for Two-Year 2 institution in 2012-13.</t>
  </si>
  <si>
    <t>Reclassified: met the criteria for Two-Year 2 institution in 2010-11, 2011-12, and 2012-13.</t>
  </si>
  <si>
    <t>Met the criteria for Two-Year 2 institution in 2011-12 and 2012-13.</t>
  </si>
  <si>
    <t xml:space="preserve">Hinds Community College </t>
  </si>
  <si>
    <t xml:space="preserve">Itawamba Community College </t>
  </si>
  <si>
    <t xml:space="preserve">Mississippi Gulf Coast Community College </t>
  </si>
  <si>
    <t xml:space="preserve">Northwest Mississippi Community College </t>
  </si>
  <si>
    <t xml:space="preserve">Copiah-Lincoln Community College </t>
  </si>
  <si>
    <t xml:space="preserve">East Central Community College </t>
  </si>
  <si>
    <t xml:space="preserve">East Mississippi Community College </t>
  </si>
  <si>
    <t xml:space="preserve">Holmes Community College </t>
  </si>
  <si>
    <t xml:space="preserve">Jones County Junior College </t>
  </si>
  <si>
    <t xml:space="preserve">Meridian Community College </t>
  </si>
  <si>
    <t xml:space="preserve">Mississippi Delta Community College </t>
  </si>
  <si>
    <t xml:space="preserve">Northeast Mississippi Community College </t>
  </si>
  <si>
    <t xml:space="preserve">Pearl River Community College </t>
  </si>
  <si>
    <t xml:space="preserve">Coahoma Community College </t>
  </si>
  <si>
    <t>Southwest Mississippi Community College</t>
  </si>
  <si>
    <r>
      <t xml:space="preserve">State statutes do not allow for tuition waivers, reductions or remissions of out-of-state fees.  However, effective July 1, 2013 House Bill 317 authorizes the board of trustees of any community college to develop and implement a policy for waiving out-of-state tuition for the college if the policy is determined by the board to be in accordance with the educational mission of the colllege </t>
    </r>
    <r>
      <rPr>
        <u/>
        <sz val="8"/>
        <rFont val="Arial"/>
        <family val="2"/>
      </rPr>
      <t>and</t>
    </r>
    <r>
      <rPr>
        <sz val="8"/>
        <rFont val="Arial"/>
        <family val="2"/>
      </rPr>
      <t xml:space="preserve"> if a local industry or business or a state agency agrees to reimburse the college for the entire amount of the out-of-state tuition that will be waived under the policy.</t>
    </r>
  </si>
  <si>
    <t>University of Delaware</t>
  </si>
  <si>
    <t>Delaware State University</t>
  </si>
  <si>
    <t>Delaware Technical and Community College--Stanton-Wilmington</t>
  </si>
  <si>
    <t>Delaware Technical and Community College--Owens</t>
  </si>
  <si>
    <t>Delaware Technical and Community College--Terry</t>
  </si>
  <si>
    <t xml:space="preserve">Georgia State University </t>
  </si>
  <si>
    <t>University of Georgia</t>
  </si>
  <si>
    <t>Georgia Institute of Technology</t>
  </si>
  <si>
    <t>Georgia Southern University</t>
  </si>
  <si>
    <t>University of West Georgia</t>
  </si>
  <si>
    <t xml:space="preserve">Valdosta State University </t>
  </si>
  <si>
    <t xml:space="preserve">Albany State University </t>
  </si>
  <si>
    <t>Armstrong Atlantic State University</t>
  </si>
  <si>
    <t>Columbus State University</t>
  </si>
  <si>
    <t>Georgia College and State University</t>
  </si>
  <si>
    <t>Kennesaw State University</t>
  </si>
  <si>
    <t>Augusta State University</t>
  </si>
  <si>
    <t>Clayton State University</t>
  </si>
  <si>
    <t>Fort Valley State University</t>
  </si>
  <si>
    <t>Georgia Southwestern State University</t>
  </si>
  <si>
    <t>North Georgia College and State University</t>
  </si>
  <si>
    <t>Savannah State University</t>
  </si>
  <si>
    <t>Georgia Gwinnett College</t>
  </si>
  <si>
    <t xml:space="preserve">Macon State College </t>
  </si>
  <si>
    <t xml:space="preserve">Dalton State College </t>
  </si>
  <si>
    <t xml:space="preserve">Gainesville State College </t>
  </si>
  <si>
    <t xml:space="preserve">Gordon College </t>
  </si>
  <si>
    <t xml:space="preserve">Georgia Perimeter College </t>
  </si>
  <si>
    <t xml:space="preserve">Abraham Baldwin Agricultural College </t>
  </si>
  <si>
    <t>Atlanta Metropolitan College</t>
  </si>
  <si>
    <t xml:space="preserve">Bainbridge College </t>
  </si>
  <si>
    <t xml:space="preserve">College of Coastal Georgia </t>
  </si>
  <si>
    <t xml:space="preserve">Darton College </t>
  </si>
  <si>
    <t>East Georgia College</t>
  </si>
  <si>
    <t xml:space="preserve">Georgia Highlands College </t>
  </si>
  <si>
    <t xml:space="preserve">Middle Georgia College </t>
  </si>
  <si>
    <t xml:space="preserve">South Georgia College </t>
  </si>
  <si>
    <t xml:space="preserve">Waycross College </t>
  </si>
  <si>
    <t>Georgia Health Sciences University</t>
  </si>
  <si>
    <t>Southern Polytechnic State University</t>
  </si>
  <si>
    <t>Met the criteria for Four-Year 3 in 2011-12 and 2012-13.</t>
  </si>
  <si>
    <t>Met the criteria for Four-Year 4 in 2012-13.</t>
  </si>
  <si>
    <t>Met the criteria for Four-Year 6 in 2011-12 and 2012-13.</t>
  </si>
  <si>
    <t xml:space="preserve">Met the criteria for Two-Year with Bachelor's in 2011-12 and 2012-13. </t>
  </si>
  <si>
    <t>University of Kentucky</t>
  </si>
  <si>
    <t>University of Louisville</t>
  </si>
  <si>
    <t xml:space="preserve">Eastern Kentucky University </t>
  </si>
  <si>
    <t xml:space="preserve">Morehead State University </t>
  </si>
  <si>
    <t xml:space="preserve">Murray State University </t>
  </si>
  <si>
    <t xml:space="preserve">Western Kentucky University </t>
  </si>
  <si>
    <t xml:space="preserve">Kentucky State University </t>
  </si>
  <si>
    <t xml:space="preserve">Northern Kentucky University </t>
  </si>
  <si>
    <t>Bluegrass Community and Technical College</t>
  </si>
  <si>
    <t xml:space="preserve">Jefferson Community and Technical College </t>
  </si>
  <si>
    <t>Ashland Community and Technical College</t>
  </si>
  <si>
    <t xml:space="preserve">Big Sandy Community and Technical College </t>
  </si>
  <si>
    <t xml:space="preserve">Elizabethtown Community and Technical College </t>
  </si>
  <si>
    <t xml:space="preserve">Hopkinsville Community College </t>
  </si>
  <si>
    <t>Madisonville Community College</t>
  </si>
  <si>
    <t xml:space="preserve">Maysville Community and Technical College </t>
  </si>
  <si>
    <t xml:space="preserve">Owensboro Community and Technical College </t>
  </si>
  <si>
    <t xml:space="preserve">Somerset Community and Technical College </t>
  </si>
  <si>
    <t>Southeast Kentucky Community and Technical College</t>
  </si>
  <si>
    <t>West Kentucky Community and Technical College</t>
  </si>
  <si>
    <t>Hazard Community and Technical College</t>
  </si>
  <si>
    <t xml:space="preserve">Henderson Community College </t>
  </si>
  <si>
    <t>Southcentral Kentucky Community and Technical College</t>
  </si>
  <si>
    <t>Gateway Community and Technical College</t>
  </si>
  <si>
    <t>Met the criteria for Four-Year 3 in 2012-13.</t>
  </si>
  <si>
    <t>Reclassified: met the criteria for classification as a Two-Year 2 in 2010-11, 2011-12, and 2012-13.</t>
  </si>
  <si>
    <t>Florida International University</t>
  </si>
  <si>
    <t xml:space="preserve">Florida State University </t>
  </si>
  <si>
    <t xml:space="preserve">University of Central Florida </t>
  </si>
  <si>
    <t>University of Florida</t>
  </si>
  <si>
    <t xml:space="preserve">University of South Florida </t>
  </si>
  <si>
    <t xml:space="preserve">Florida Atlantic University </t>
  </si>
  <si>
    <t xml:space="preserve">Florida Agricultural &amp; Mechanical University </t>
  </si>
  <si>
    <t>University of North Florida</t>
  </si>
  <si>
    <t>University of West Florida</t>
  </si>
  <si>
    <t>Florida Gulf Coast University</t>
  </si>
  <si>
    <t>New College of Florida</t>
  </si>
  <si>
    <t>Met the criteria for Four-Year 2 in 2011-12 and 2012-13.</t>
  </si>
  <si>
    <t>University of Maryland College Park</t>
  </si>
  <si>
    <t>University of Maryland, Baltimore County</t>
  </si>
  <si>
    <t xml:space="preserve">Towson University </t>
  </si>
  <si>
    <t xml:space="preserve">Bowie State University </t>
  </si>
  <si>
    <t>Coppin State University</t>
  </si>
  <si>
    <t xml:space="preserve">Frostburg State University </t>
  </si>
  <si>
    <t xml:space="preserve">Salisbury University </t>
  </si>
  <si>
    <t>University of Baltimore</t>
  </si>
  <si>
    <t xml:space="preserve">University of Maryland Eastern Shore </t>
  </si>
  <si>
    <t>Saint Mary's College of Maryland</t>
  </si>
  <si>
    <t xml:space="preserve">Anne Arundel Community College </t>
  </si>
  <si>
    <t>College of Southern Maryland</t>
  </si>
  <si>
    <t>Community College of Baltimore County</t>
  </si>
  <si>
    <t xml:space="preserve">Howard Community College </t>
  </si>
  <si>
    <t>Montgomery College</t>
  </si>
  <si>
    <t xml:space="preserve">Prince George's Community College </t>
  </si>
  <si>
    <t>Allegany College of Maryland</t>
  </si>
  <si>
    <t>Baltimore City Community College</t>
  </si>
  <si>
    <t>Carroll Community College</t>
  </si>
  <si>
    <t xml:space="preserve">Frederick Community College </t>
  </si>
  <si>
    <t xml:space="preserve">Hagerstown Community College </t>
  </si>
  <si>
    <t xml:space="preserve">Harford Community College </t>
  </si>
  <si>
    <t xml:space="preserve">Wor-Wic Community College </t>
  </si>
  <si>
    <t xml:space="preserve">Cecil Community College </t>
  </si>
  <si>
    <t xml:space="preserve">Chesapeake College </t>
  </si>
  <si>
    <t xml:space="preserve">Garrett College </t>
  </si>
  <si>
    <t>University of Maryland University College</t>
  </si>
  <si>
    <t xml:space="preserve">University of Maryland, Baltimore </t>
  </si>
  <si>
    <t>Reclassified: met the criteria for Four-Year 5 in 2010-11, 2011-12, and 2012-13.</t>
  </si>
  <si>
    <t>Clemson University</t>
  </si>
  <si>
    <t>University of South Carolina-Columbia</t>
  </si>
  <si>
    <t>College of Charleston</t>
  </si>
  <si>
    <t xml:space="preserve">Winthrop University </t>
  </si>
  <si>
    <t xml:space="preserve">The Citadel, the Military College of South Carolina </t>
  </si>
  <si>
    <t>Coastal Carolina University</t>
  </si>
  <si>
    <t xml:space="preserve">Francis Marion University </t>
  </si>
  <si>
    <t xml:space="preserve">South Carolina State University </t>
  </si>
  <si>
    <t>Lander University</t>
  </si>
  <si>
    <t>University of South Carolina-Aiken</t>
  </si>
  <si>
    <t>University of South Carolina-Beaufort</t>
  </si>
  <si>
    <t>University of South Carolina-Upstate</t>
  </si>
  <si>
    <t xml:space="preserve">Greenville Technical College </t>
  </si>
  <si>
    <t xml:space="preserve">Horry-Georgetown Technical College </t>
  </si>
  <si>
    <t xml:space="preserve">Midlands Technical College </t>
  </si>
  <si>
    <t xml:space="preserve">Tri-County Technical College </t>
  </si>
  <si>
    <t xml:space="preserve">Trident Technical College </t>
  </si>
  <si>
    <t xml:space="preserve">Aiken Technical College </t>
  </si>
  <si>
    <t xml:space="preserve">Central Carolina Technical College </t>
  </si>
  <si>
    <t xml:space="preserve">Florence-Darlington Technical College </t>
  </si>
  <si>
    <t xml:space="preserve">Orangeburg-Calhoun Technical College </t>
  </si>
  <si>
    <t xml:space="preserve">Piedmont Technical College </t>
  </si>
  <si>
    <t xml:space="preserve">Spartanburg Community College </t>
  </si>
  <si>
    <t xml:space="preserve">York Technical College </t>
  </si>
  <si>
    <t xml:space="preserve">Denmark Technical College </t>
  </si>
  <si>
    <t>Northeastern Technical College</t>
  </si>
  <si>
    <t>Technical College of the Lowcountry</t>
  </si>
  <si>
    <t>University of South Carolina-Lancaster</t>
  </si>
  <si>
    <t>University of South Carolina-Salkehatchie</t>
  </si>
  <si>
    <t>University of South Carolina-Sumter</t>
  </si>
  <si>
    <t>University of South Carolina-Union</t>
  </si>
  <si>
    <t xml:space="preserve">Willamsburg Technical College </t>
  </si>
  <si>
    <t>Medical University of South Carolina</t>
  </si>
  <si>
    <t xml:space="preserve">Benjamin Franklin Vocational Center </t>
  </si>
  <si>
    <t xml:space="preserve">Boone County Career &amp; Technical Center </t>
  </si>
  <si>
    <t>Cabell County Vocational-Technical Center</t>
  </si>
  <si>
    <t xml:space="preserve">Carver Vocational Center </t>
  </si>
  <si>
    <t>Fayette Institute of Technology</t>
  </si>
  <si>
    <t xml:space="preserve">Fred W. Eberle Technical Center </t>
  </si>
  <si>
    <t xml:space="preserve">Garnet Career Center </t>
  </si>
  <si>
    <t>James Rumsey Technical Institute</t>
  </si>
  <si>
    <t>John D. Rockefeller IV Career Center</t>
  </si>
  <si>
    <t>Marion County Vocational-Technical Center</t>
  </si>
  <si>
    <t xml:space="preserve">McDowell County Vocational-Technical Center </t>
  </si>
  <si>
    <t>Mercer County Vocational-Technical Center</t>
  </si>
  <si>
    <t xml:space="preserve">Mineral County Vocational-Technical Center </t>
  </si>
  <si>
    <t xml:space="preserve">Monongalia County Technical Education Center </t>
  </si>
  <si>
    <t>Putnam County Vocational-Technical Center</t>
  </si>
  <si>
    <t>Raleigh County Academy of Careers and Technology</t>
  </si>
  <si>
    <t>Ralph R. Willis Vocational-Technical Center</t>
  </si>
  <si>
    <t>Roane-Jackson Technical Center</t>
  </si>
  <si>
    <t>South Branch Career &amp; Technical Center</t>
  </si>
  <si>
    <t>United Technical Center</t>
  </si>
  <si>
    <t>Wood County School of Practical Nursing</t>
  </si>
  <si>
    <t>Greenbrier Practical School of Nursing</t>
  </si>
  <si>
    <t>Summers County School of Nursing</t>
  </si>
  <si>
    <t xml:space="preserve">Wyoming County </t>
  </si>
  <si>
    <t>??</t>
  </si>
  <si>
    <t>West Virginia Career &amp; Technical Education</t>
  </si>
  <si>
    <t>Local Districts</t>
  </si>
  <si>
    <t>Up to Locals</t>
  </si>
  <si>
    <t>Varies per District</t>
  </si>
  <si>
    <t>Unknown</t>
  </si>
  <si>
    <t xml:space="preserve">Chipola College </t>
  </si>
  <si>
    <t xml:space="preserve">Daytona State College </t>
  </si>
  <si>
    <t xml:space="preserve">Edison State College </t>
  </si>
  <si>
    <t>Florida State College at Jacksonville</t>
  </si>
  <si>
    <t xml:space="preserve">Indian River State College </t>
  </si>
  <si>
    <t xml:space="preserve">Miami Dade College </t>
  </si>
  <si>
    <t>Northwest Florida State College</t>
  </si>
  <si>
    <t xml:space="preserve">St. Petersburg College </t>
  </si>
  <si>
    <t xml:space="preserve">Brevard Community College </t>
  </si>
  <si>
    <t xml:space="preserve">Broward College </t>
  </si>
  <si>
    <t>College of Central Florida</t>
  </si>
  <si>
    <t xml:space="preserve">Hillsborough Community College </t>
  </si>
  <si>
    <t xml:space="preserve">Palm Beach State College </t>
  </si>
  <si>
    <t xml:space="preserve">Pasco-Hernando Community College </t>
  </si>
  <si>
    <t xml:space="preserve">Pensacola State College </t>
  </si>
  <si>
    <t xml:space="preserve">Polk State College </t>
  </si>
  <si>
    <t xml:space="preserve">Santa Fe College </t>
  </si>
  <si>
    <t>Seminole State College of Florida</t>
  </si>
  <si>
    <t>State College of Florida, Manatee-Sarasota</t>
  </si>
  <si>
    <t xml:space="preserve">Tallahassee Community College </t>
  </si>
  <si>
    <t xml:space="preserve">Valencia Community College </t>
  </si>
  <si>
    <t>Florida Gateway College</t>
  </si>
  <si>
    <t xml:space="preserve">Gulf Coast Community College </t>
  </si>
  <si>
    <t xml:space="preserve">Lake-Sumter Community College </t>
  </si>
  <si>
    <t xml:space="preserve">South Florida Community College </t>
  </si>
  <si>
    <t xml:space="preserve">St. Johns River Community College </t>
  </si>
  <si>
    <t xml:space="preserve">Florida Keys Community College </t>
  </si>
  <si>
    <t xml:space="preserve">North Florida Community College </t>
  </si>
  <si>
    <t>Reclassified: Met the criteria for Two-year 1 in 2010-11, 2011-12, and 2012-13.</t>
  </si>
  <si>
    <t>Met the criteria for Two-Year with Bachelor's in 2011-12 and 2012-13.</t>
  </si>
  <si>
    <t>Met the criteria for Two-Year with Bachelor's in 2012-13.</t>
  </si>
  <si>
    <t>Met the criteria for Four-Year 4 in 2011-12 and 2012-13.</t>
  </si>
  <si>
    <t>Met the criteria for Two-Year 1 in 2011-12 and 2012-13.</t>
  </si>
  <si>
    <t>Met criteria for Two-Year 1 in 2012-13.</t>
  </si>
  <si>
    <t>Public Four-Year Institutions, 2012-13</t>
  </si>
  <si>
    <t>Public Two-Year Colleges and Technical Institutes or Colleges, 2012-13</t>
  </si>
  <si>
    <t>Public Institutions, 2012-13</t>
  </si>
  <si>
    <t>February 2014</t>
  </si>
  <si>
    <t xml:space="preserve">*In Virginia community colleges, mandatory fees vary and are not included. </t>
  </si>
  <si>
    <r>
      <t xml:space="preserve">Historically, in-state undergraduate tuition was set at 25% of the cost of instruction, with out-of-state students paying the full cost.  However, with appropriations reductions and tuition and tuition differential fee increases in the last few years, in-state students have been paying closer to 50% </t>
    </r>
    <r>
      <rPr>
        <sz val="8"/>
        <rFont val="Arial"/>
        <family val="2"/>
      </rPr>
      <t xml:space="preserve"> of the cost of instruction. </t>
    </r>
  </si>
  <si>
    <t>Tuition and Related Policies, SREB States, 2012-13</t>
  </si>
  <si>
    <t xml:space="preserve">No reciprocity agreements, but UWF charges a reduced non-resident tuition to students whose residence is in AL counties within 50 miles of the FL border.   In addition, there is a provision in 1009.24, Florida Statutes which states a university "that has a service area that borders another state may implement a plan for a differential out-of-state fee." </t>
  </si>
  <si>
    <t xml:space="preserve">Part of the required fees assessed against each credit hour is a capital improvement fee which averages $6.56 per credit across the system. These revenues are primarily used for student related faciilities such as; student unions, recreation centers, and wellness/fitness spaces. </t>
  </si>
  <si>
    <t>Each college is authorized to establish a Capital Improvement Fee to fund capital projects. The fee amount cannot exceed 20% of tuition for residents and 20% of the sum of tuition and the out-of-state fee for nonresidents. Colleges may pledge fee revenues as a dedicated revenue source to the repayment of debt, including revenue bonds issued by the state's Division of Bond Finance. The major source of capital funding for colleges is the Public Education Capital Outlay and Debt Service Trust Fund, which is funded by the statewide gross receipts tax. These funds are appropriated by the Legislature.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</si>
</sst>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_)"/>
    <numFmt numFmtId="165" formatCode="_(* #,##0_);_(* \(#,##0\);_(* &quot;-&quot;??_);_(@_)"/>
    <numFmt numFmtId="166" formatCode="&quot;$&quot;#,##0"/>
    <numFmt numFmtId="167" formatCode="General_)"/>
  </numFmts>
  <fonts count="69" x14ac:knownFonts="1">
    <font>
      <sz val="12"/>
      <name val="AGaramond"/>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Garamond"/>
      <family val="3"/>
    </font>
    <font>
      <sz val="12"/>
      <name val="AGaramond"/>
      <family val="1"/>
    </font>
    <font>
      <sz val="8"/>
      <name val="Arial"/>
      <family val="2"/>
    </font>
    <font>
      <b/>
      <sz val="14"/>
      <name val="Arial"/>
      <family val="2"/>
    </font>
    <font>
      <sz val="10"/>
      <name val="Arial"/>
      <family val="2"/>
    </font>
    <font>
      <b/>
      <sz val="12"/>
      <name val="Arial"/>
      <family val="2"/>
    </font>
    <font>
      <b/>
      <sz val="9"/>
      <name val="Arial"/>
      <family val="2"/>
    </font>
    <font>
      <b/>
      <sz val="10"/>
      <name val="Arial"/>
      <family val="2"/>
    </font>
    <font>
      <sz val="12"/>
      <name val="Arial"/>
      <family val="2"/>
    </font>
    <font>
      <b/>
      <sz val="8"/>
      <color indexed="81"/>
      <name val="Tahoma"/>
      <family val="2"/>
    </font>
    <font>
      <sz val="10"/>
      <color indexed="19"/>
      <name val="Arial"/>
      <family val="2"/>
    </font>
    <font>
      <i/>
      <sz val="10"/>
      <name val="Arial"/>
      <family val="2"/>
    </font>
    <font>
      <b/>
      <sz val="10"/>
      <color indexed="12"/>
      <name val="Arial"/>
      <family val="2"/>
    </font>
    <font>
      <sz val="10"/>
      <name val="AGaramond"/>
      <family val="1"/>
    </font>
    <font>
      <sz val="10"/>
      <name val="Courier"/>
      <family val="3"/>
    </font>
    <font>
      <sz val="8"/>
      <color indexed="81"/>
      <name val="Tahoma"/>
      <family val="2"/>
    </font>
    <font>
      <sz val="8"/>
      <name val="Arial"/>
      <family val="2"/>
    </font>
    <font>
      <sz val="9"/>
      <name val="AGaramond"/>
      <family val="3"/>
    </font>
    <font>
      <sz val="8"/>
      <name val="AGaramond"/>
      <family val="3"/>
    </font>
    <font>
      <sz val="10"/>
      <name val="Arial"/>
      <family val="2"/>
    </font>
    <font>
      <sz val="14"/>
      <name val="Arial"/>
      <family val="2"/>
    </font>
    <font>
      <sz val="9"/>
      <name val="Arial"/>
      <family val="2"/>
    </font>
    <font>
      <b/>
      <sz val="8"/>
      <name val="Arial"/>
      <family val="2"/>
    </font>
    <font>
      <b/>
      <sz val="10"/>
      <color theme="0"/>
      <name val="Arial"/>
      <family val="2"/>
    </font>
    <font>
      <sz val="8"/>
      <color indexed="10"/>
      <name val="Arial"/>
      <family val="2"/>
    </font>
    <font>
      <b/>
      <sz val="14"/>
      <color theme="0"/>
      <name val="Arial"/>
      <family val="2"/>
    </font>
    <font>
      <b/>
      <sz val="8"/>
      <name val="Times New Roman"/>
      <family val="1"/>
    </font>
    <font>
      <b/>
      <sz val="8"/>
      <color rgb="FFC00000"/>
      <name val="Times New Roman"/>
      <family val="1"/>
    </font>
    <font>
      <b/>
      <sz val="10"/>
      <color rgb="FFC00000"/>
      <name val="Arial"/>
      <family val="2"/>
    </font>
    <font>
      <b/>
      <sz val="10"/>
      <color indexed="81"/>
      <name val="Tahoma"/>
      <family val="2"/>
    </font>
    <font>
      <sz val="10"/>
      <color indexed="81"/>
      <name val="Tahoma"/>
      <family val="2"/>
    </font>
    <font>
      <sz val="10"/>
      <color indexed="8"/>
      <name val="Arial"/>
      <family val="2"/>
    </font>
    <font>
      <sz val="10"/>
      <color theme="1"/>
      <name val="Arial"/>
      <family val="2"/>
    </font>
    <font>
      <sz val="11"/>
      <color indexed="8"/>
      <name val="Calibri"/>
      <family val="2"/>
    </font>
    <font>
      <sz val="10"/>
      <name val="Helv"/>
    </font>
    <font>
      <sz val="12"/>
      <name val="AGaramond"/>
      <family val="1"/>
    </font>
    <font>
      <sz val="10"/>
      <color rgb="FF000000"/>
      <name val="Times New Roman"/>
      <family val="1"/>
    </font>
    <font>
      <sz val="9"/>
      <color indexed="81"/>
      <name val="Tahoma"/>
      <family val="2"/>
    </font>
    <font>
      <b/>
      <sz val="9"/>
      <color indexed="81"/>
      <name val="Tahoma"/>
      <family val="2"/>
    </font>
    <font>
      <b/>
      <sz val="8"/>
      <color rgb="FFFF0000"/>
      <name val="Times New Roman"/>
      <family val="1"/>
    </font>
    <font>
      <b/>
      <sz val="10"/>
      <color rgb="FFFF000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8"/>
      <name val="Arial"/>
      <family val="2"/>
    </font>
    <font>
      <sz val="8"/>
      <name val="Times New Roman"/>
      <family val="1"/>
    </font>
  </fonts>
  <fills count="49">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indexed="45"/>
        <bgColor indexed="64"/>
      </patternFill>
    </fill>
    <fill>
      <patternFill patternType="solid">
        <fgColor rgb="FFFF99CC"/>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indexed="51"/>
        <bgColor indexed="42"/>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2"/>
        <bgColor indexed="42"/>
      </patternFill>
    </fill>
    <fill>
      <patternFill patternType="solid">
        <fgColor indexed="15"/>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7"/>
        <bgColor indexed="42"/>
      </patternFill>
    </fill>
    <fill>
      <patternFill patternType="solid">
        <fgColor indexed="44"/>
        <bgColor indexed="64"/>
      </patternFill>
    </fill>
    <fill>
      <patternFill patternType="solid">
        <fgColor indexed="44"/>
        <bgColor indexed="42"/>
      </patternFill>
    </fill>
    <fill>
      <patternFill patternType="solid">
        <fgColor indexed="45"/>
        <bgColor indexed="42"/>
      </patternFill>
    </fill>
    <fill>
      <patternFill patternType="solid">
        <fgColor indexed="15"/>
        <bgColor indexed="42"/>
      </patternFill>
    </fill>
    <fill>
      <patternFill patternType="solid">
        <fgColor rgb="FFFFCC99"/>
        <bgColor indexed="64"/>
      </patternFill>
    </fill>
    <fill>
      <patternFill patternType="solid">
        <fgColor indexed="43"/>
        <bgColor indexed="42"/>
      </patternFill>
    </fill>
    <fill>
      <patternFill patternType="solid">
        <fgColor theme="5" tint="0.59999389629810485"/>
        <bgColor indexed="64"/>
      </patternFill>
    </fill>
  </fills>
  <borders count="69">
    <border>
      <left/>
      <right/>
      <top/>
      <bottom/>
      <diagonal/>
    </border>
    <border>
      <left/>
      <right/>
      <top style="thin">
        <color indexed="64"/>
      </top>
      <bottom/>
      <diagonal/>
    </border>
    <border>
      <left/>
      <right/>
      <top style="thin">
        <color indexed="8"/>
      </top>
      <bottom/>
      <diagonal/>
    </border>
    <border>
      <left/>
      <right/>
      <top/>
      <bottom style="thin">
        <color indexed="64"/>
      </bottom>
      <diagonal/>
    </border>
    <border>
      <left style="thin">
        <color indexed="8"/>
      </left>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style="thin">
        <color indexed="64"/>
      </right>
      <top style="thin">
        <color indexed="8"/>
      </top>
      <bottom style="thin">
        <color indexed="8"/>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64"/>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double">
        <color indexed="64"/>
      </bottom>
      <diagonal/>
    </border>
    <border>
      <left style="thin">
        <color indexed="64"/>
      </left>
      <right style="thin">
        <color indexed="64"/>
      </right>
      <top/>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bottom/>
      <diagonal/>
    </border>
    <border>
      <left style="thin">
        <color indexed="8"/>
      </left>
      <right/>
      <top style="thin">
        <color indexed="65"/>
      </top>
      <bottom/>
      <diagonal/>
    </border>
    <border>
      <left style="thick">
        <color indexed="64"/>
      </left>
      <right/>
      <top/>
      <bottom/>
      <diagonal/>
    </border>
    <border>
      <left style="double">
        <color auto="1"/>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double">
        <color indexed="64"/>
      </left>
      <right style="thin">
        <color indexed="64"/>
      </right>
      <top/>
      <bottom/>
      <diagonal/>
    </border>
    <border>
      <left style="medium">
        <color indexed="64"/>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auto="1"/>
      </left>
      <right style="thin">
        <color auto="1"/>
      </right>
      <top style="thin">
        <color auto="1"/>
      </top>
      <bottom style="thin">
        <color auto="1"/>
      </bottom>
      <diagonal/>
    </border>
  </borders>
  <cellStyleXfs count="25388">
    <xf numFmtId="164" fontId="0" fillId="0" borderId="0"/>
    <xf numFmtId="43" fontId="11" fillId="0" borderId="0" applyFont="0" applyFill="0" applyBorder="0" applyAlignment="0" applyProtection="0"/>
    <xf numFmtId="43" fontId="11" fillId="0" borderId="0" applyFont="0" applyFill="0" applyBorder="0" applyAlignment="0" applyProtection="0"/>
    <xf numFmtId="164" fontId="10" fillId="0" borderId="0"/>
    <xf numFmtId="164" fontId="10" fillId="0" borderId="0"/>
    <xf numFmtId="164" fontId="11" fillId="0" borderId="0"/>
    <xf numFmtId="164" fontId="10" fillId="0" borderId="0"/>
    <xf numFmtId="3" fontId="12" fillId="0" borderId="0"/>
    <xf numFmtId="0" fontId="14" fillId="0" borderId="0"/>
    <xf numFmtId="164" fontId="10" fillId="0" borderId="0"/>
    <xf numFmtId="37" fontId="26" fillId="0" borderId="0"/>
    <xf numFmtId="0" fontId="29" fillId="0" borderId="0"/>
    <xf numFmtId="9" fontId="10" fillId="0" borderId="0" applyFont="0" applyFill="0" applyBorder="0" applyAlignment="0" applyProtection="0"/>
    <xf numFmtId="43" fontId="10" fillId="0" borderId="0" applyFont="0" applyFill="0" applyBorder="0" applyAlignment="0" applyProtection="0"/>
    <xf numFmtId="0" fontId="14" fillId="0" borderId="0"/>
    <xf numFmtId="0" fontId="14" fillId="0" borderId="0"/>
    <xf numFmtId="43" fontId="10" fillId="0" borderId="0" applyFont="0" applyFill="0" applyBorder="0" applyAlignment="0" applyProtection="0"/>
    <xf numFmtId="0" fontId="14" fillId="0" borderId="0"/>
    <xf numFmtId="0" fontId="14" fillId="0" borderId="0"/>
    <xf numFmtId="0" fontId="14" fillId="0" borderId="0"/>
    <xf numFmtId="164" fontId="11" fillId="0" borderId="0"/>
    <xf numFmtId="164" fontId="10" fillId="0" borderId="0"/>
    <xf numFmtId="0" fontId="9" fillId="0" borderId="0"/>
    <xf numFmtId="164" fontId="11" fillId="0" borderId="0"/>
    <xf numFmtId="0" fontId="18" fillId="0" borderId="0"/>
    <xf numFmtId="3" fontId="14" fillId="0" borderId="47" applyFont="0"/>
    <xf numFmtId="164" fontId="17" fillId="0" borderId="48" applyNumberFormat="0" applyFont="0" applyBorder="0" applyAlignment="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1" fillId="0" borderId="0"/>
    <xf numFmtId="9" fontId="11" fillId="0" borderId="0" applyFont="0" applyFill="0" applyBorder="0" applyAlignment="0" applyProtection="0"/>
    <xf numFmtId="0" fontId="8" fillId="0" borderId="0"/>
    <xf numFmtId="164" fontId="11" fillId="0" borderId="0"/>
    <xf numFmtId="0" fontId="8" fillId="0" borderId="0"/>
    <xf numFmtId="0" fontId="8" fillId="0" borderId="0"/>
    <xf numFmtId="0" fontId="8" fillId="0" borderId="0"/>
    <xf numFmtId="0" fontId="42" fillId="0" borderId="0"/>
    <xf numFmtId="9" fontId="42" fillId="0" borderId="0" applyFont="0" applyFill="0" applyBorder="0" applyAlignment="0" applyProtection="0"/>
    <xf numFmtId="0" fontId="8" fillId="0" borderId="0"/>
    <xf numFmtId="0" fontId="42" fillId="0" borderId="0"/>
    <xf numFmtId="9" fontId="42" fillId="0" borderId="0" applyFont="0" applyFill="0" applyBorder="0" applyAlignment="0" applyProtection="0"/>
    <xf numFmtId="43" fontId="42" fillId="0" borderId="0" applyFont="0" applyFill="0" applyBorder="0" applyAlignment="0" applyProtection="0"/>
    <xf numFmtId="0" fontId="43" fillId="0" borderId="0"/>
    <xf numFmtId="0" fontId="43" fillId="0" borderId="0"/>
    <xf numFmtId="0" fontId="43" fillId="0" borderId="0"/>
    <xf numFmtId="0" fontId="43" fillId="0" borderId="0"/>
    <xf numFmtId="0" fontId="41" fillId="0" borderId="0"/>
    <xf numFmtId="0" fontId="41" fillId="0" borderId="0">
      <alignment vertical="top"/>
    </xf>
    <xf numFmtId="0" fontId="14" fillId="0" borderId="0"/>
    <xf numFmtId="0" fontId="14" fillId="0" borderId="0"/>
    <xf numFmtId="0" fontId="8" fillId="0" borderId="0"/>
    <xf numFmtId="0" fontId="14" fillId="0" borderId="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24" fillId="0" borderId="0">
      <alignment horizontal="left" wrapText="1"/>
    </xf>
    <xf numFmtId="0" fontId="42" fillId="0" borderId="0"/>
    <xf numFmtId="0" fontId="1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0" fillId="0" borderId="0"/>
    <xf numFmtId="43" fontId="10"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3" fontId="12" fillId="0" borderId="0"/>
    <xf numFmtId="43" fontId="11" fillId="0" borderId="0" applyFont="0" applyFill="0" applyBorder="0" applyAlignment="0" applyProtection="0"/>
    <xf numFmtId="167" fontId="44" fillId="0" borderId="0"/>
    <xf numFmtId="167" fontId="44" fillId="0" borderId="0"/>
    <xf numFmtId="3" fontId="14" fillId="0" borderId="47" applyFont="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1" fillId="0" borderId="0" applyFont="0" applyFill="0" applyBorder="0" applyAlignment="0" applyProtection="0"/>
    <xf numFmtId="0" fontId="42" fillId="0" borderId="0"/>
    <xf numFmtId="9" fontId="42" fillId="0" borderId="0" applyFont="0" applyFill="0" applyBorder="0" applyAlignment="0" applyProtection="0"/>
    <xf numFmtId="0" fontId="8" fillId="0" borderId="0"/>
    <xf numFmtId="0" fontId="8" fillId="0" borderId="0"/>
    <xf numFmtId="0" fontId="43" fillId="0" borderId="0"/>
    <xf numFmtId="0" fontId="43" fillId="0" borderId="0"/>
    <xf numFmtId="0" fontId="43" fillId="0" borderId="0"/>
    <xf numFmtId="0" fontId="41" fillId="0" borderId="0">
      <alignment vertical="top"/>
    </xf>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42" fillId="0" borderId="0"/>
    <xf numFmtId="0" fontId="14"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164" fontId="4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167" fontId="44"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4" fontId="45" fillId="0" borderId="0"/>
    <xf numFmtId="9" fontId="42" fillId="0" borderId="0" applyFont="0" applyFill="0" applyBorder="0" applyAlignment="0" applyProtection="0"/>
    <xf numFmtId="164" fontId="45" fillId="0" borderId="0"/>
    <xf numFmtId="0" fontId="14"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164" fontId="45" fillId="0" borderId="0"/>
    <xf numFmtId="164" fontId="45" fillId="0" borderId="0"/>
    <xf numFmtId="164" fontId="4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4" fontId="4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167" fontId="44"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4" fontId="4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164" fontId="4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167" fontId="44"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46" fillId="0" borderId="0"/>
    <xf numFmtId="0" fontId="5" fillId="0" borderId="0"/>
    <xf numFmtId="0" fontId="46" fillId="0" borderId="0"/>
    <xf numFmtId="0" fontId="5" fillId="0" borderId="0"/>
    <xf numFmtId="0" fontId="46" fillId="0" borderId="0"/>
    <xf numFmtId="0" fontId="5" fillId="0" borderId="0"/>
    <xf numFmtId="0" fontId="5" fillId="0" borderId="0"/>
    <xf numFmtId="164" fontId="10"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164" fontId="11"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64" fontId="11" fillId="0" borderId="0"/>
    <xf numFmtId="164" fontId="11"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164" fontId="11" fillId="0" borderId="0"/>
    <xf numFmtId="164" fontId="11" fillId="0" borderId="0"/>
    <xf numFmtId="164" fontId="11"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64" fontId="11"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64" fontId="11"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164" fontId="11"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0" fillId="0" borderId="0"/>
    <xf numFmtId="164" fontId="10" fillId="0" borderId="0"/>
    <xf numFmtId="164" fontId="10" fillId="0" borderId="0"/>
    <xf numFmtId="3" fontId="12" fillId="0" borderId="0"/>
    <xf numFmtId="164"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1" fillId="0" borderId="0"/>
    <xf numFmtId="164" fontId="11" fillId="0" borderId="0"/>
    <xf numFmtId="164" fontId="11" fillId="0" borderId="0"/>
    <xf numFmtId="0" fontId="3" fillId="0" borderId="0"/>
    <xf numFmtId="0" fontId="3" fillId="0" borderId="0"/>
    <xf numFmtId="0" fontId="3" fillId="0" borderId="0"/>
    <xf numFmtId="0" fontId="3" fillId="0" borderId="0"/>
    <xf numFmtId="0" fontId="3" fillId="0" borderId="0"/>
    <xf numFmtId="164" fontId="11" fillId="0" borderId="0"/>
    <xf numFmtId="164" fontId="11" fillId="0" borderId="0"/>
    <xf numFmtId="164" fontId="11" fillId="0" borderId="0"/>
    <xf numFmtId="164" fontId="11" fillId="0" borderId="0"/>
    <xf numFmtId="164" fontId="11" fillId="0" borderId="0"/>
    <xf numFmtId="164"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0"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44" fillId="0" borderId="0"/>
    <xf numFmtId="0" fontId="14"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167" fontId="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44"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4" fontId="11" fillId="0" borderId="0"/>
    <xf numFmtId="164" fontId="11" fillId="0" borderId="0"/>
    <xf numFmtId="164"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164" fontId="11" fillId="0" borderId="0"/>
    <xf numFmtId="164" fontId="11" fillId="0" borderId="0"/>
    <xf numFmtId="164" fontId="11"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4" fontId="11" fillId="0" borderId="0"/>
    <xf numFmtId="164" fontId="11"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4" fontId="11"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164" fontId="11" fillId="0" borderId="0"/>
    <xf numFmtId="164" fontId="11"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55" applyNumberFormat="0" applyFont="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1" borderId="0" applyNumberFormat="0" applyBorder="0" applyAlignment="0" applyProtection="0"/>
    <xf numFmtId="0" fontId="43" fillId="24" borderId="0" applyNumberFormat="0" applyBorder="0" applyAlignment="0" applyProtection="0"/>
    <xf numFmtId="0" fontId="43" fillId="27" borderId="0" applyNumberFormat="0" applyBorder="0" applyAlignment="0" applyProtection="0"/>
    <xf numFmtId="0" fontId="51" fillId="28"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5" borderId="0" applyNumberFormat="0" applyBorder="0" applyAlignment="0" applyProtection="0"/>
    <xf numFmtId="0" fontId="52" fillId="19" borderId="0" applyNumberFormat="0" applyBorder="0" applyAlignment="0" applyProtection="0"/>
    <xf numFmtId="0" fontId="53" fillId="36" borderId="56" applyNumberFormat="0" applyAlignment="0" applyProtection="0"/>
    <xf numFmtId="0" fontId="54" fillId="37" borderId="57" applyNumberFormat="0" applyAlignment="0" applyProtection="0"/>
    <xf numFmtId="43" fontId="43" fillId="0" borderId="0" applyFont="0" applyFill="0" applyBorder="0" applyAlignment="0" applyProtection="0"/>
    <xf numFmtId="0" fontId="55" fillId="0" borderId="0" applyNumberFormat="0" applyFill="0" applyBorder="0" applyAlignment="0" applyProtection="0"/>
    <xf numFmtId="0" fontId="56" fillId="20" borderId="0" applyNumberFormat="0" applyBorder="0" applyAlignment="0" applyProtection="0"/>
    <xf numFmtId="0" fontId="57" fillId="0" borderId="58" applyNumberFormat="0" applyFill="0" applyAlignment="0" applyProtection="0"/>
    <xf numFmtId="0" fontId="58" fillId="0" borderId="59" applyNumberFormat="0" applyFill="0" applyAlignment="0" applyProtection="0"/>
    <xf numFmtId="0" fontId="59" fillId="0" borderId="60" applyNumberFormat="0" applyFill="0" applyAlignment="0" applyProtection="0"/>
    <xf numFmtId="0" fontId="59" fillId="0" borderId="0" applyNumberFormat="0" applyFill="0" applyBorder="0" applyAlignment="0" applyProtection="0"/>
    <xf numFmtId="0" fontId="60" fillId="23" borderId="56" applyNumberFormat="0" applyAlignment="0" applyProtection="0"/>
    <xf numFmtId="0" fontId="61" fillId="0" borderId="61" applyNumberFormat="0" applyFill="0" applyAlignment="0" applyProtection="0"/>
    <xf numFmtId="0" fontId="62" fillId="38" borderId="0" applyNumberFormat="0" applyBorder="0" applyAlignment="0" applyProtection="0"/>
    <xf numFmtId="0" fontId="43" fillId="0" borderId="0"/>
    <xf numFmtId="0" fontId="14" fillId="39" borderId="62" applyNumberFormat="0" applyFont="0" applyAlignment="0" applyProtection="0"/>
    <xf numFmtId="0" fontId="43" fillId="39" borderId="62" applyNumberFormat="0" applyFont="0" applyAlignment="0" applyProtection="0"/>
    <xf numFmtId="0" fontId="63" fillId="36" borderId="63" applyNumberFormat="0" applyAlignment="0" applyProtection="0"/>
    <xf numFmtId="9" fontId="14" fillId="0" borderId="0" applyFont="0" applyFill="0" applyBorder="0" applyAlignment="0" applyProtection="0"/>
    <xf numFmtId="9" fontId="43" fillId="0" borderId="0" applyFont="0" applyFill="0" applyBorder="0" applyAlignment="0" applyProtection="0"/>
    <xf numFmtId="0" fontId="64" fillId="0" borderId="0" applyNumberFormat="0" applyFill="0" applyBorder="0" applyAlignment="0" applyProtection="0"/>
    <xf numFmtId="0" fontId="65" fillId="0" borderId="64" applyNumberFormat="0" applyFill="0" applyAlignment="0" applyProtection="0"/>
    <xf numFmtId="0" fontId="66" fillId="0" borderId="0" applyNumberFormat="0" applyFill="0" applyBorder="0" applyAlignment="0" applyProtection="0"/>
    <xf numFmtId="0" fontId="43" fillId="39" borderId="62" applyNumberFormat="0" applyFont="0" applyAlignment="0" applyProtection="0"/>
    <xf numFmtId="0" fontId="14" fillId="39" borderId="62" applyNumberFormat="0" applyFont="0" applyAlignment="0" applyProtection="0"/>
    <xf numFmtId="0" fontId="60" fillId="23" borderId="56" applyNumberFormat="0" applyAlignment="0" applyProtection="0"/>
    <xf numFmtId="0" fontId="53" fillId="36" borderId="56" applyNumberFormat="0" applyAlignment="0" applyProtection="0"/>
    <xf numFmtId="0" fontId="63" fillId="36" borderId="63" applyNumberFormat="0" applyAlignment="0" applyProtection="0"/>
    <xf numFmtId="0" fontId="65" fillId="0" borderId="64"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55" applyNumberFormat="0" applyFont="0" applyAlignment="0" applyProtection="0"/>
    <xf numFmtId="164" fontId="11"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17" borderId="55"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2" fillId="0" borderId="0"/>
    <xf numFmtId="0" fontId="2" fillId="0" borderId="0"/>
    <xf numFmtId="0" fontId="2" fillId="0" borderId="0"/>
    <xf numFmtId="0" fontId="2" fillId="0" borderId="0"/>
    <xf numFmtId="0" fontId="2" fillId="0" borderId="0"/>
    <xf numFmtId="0" fontId="2" fillId="0" borderId="0"/>
    <xf numFmtId="0" fontId="2" fillId="0" borderId="0"/>
    <xf numFmtId="3" fontId="1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55" applyNumberFormat="0" applyFont="0" applyAlignment="0" applyProtection="0"/>
    <xf numFmtId="3" fontId="1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1" fillId="0" borderId="0"/>
    <xf numFmtId="167" fontId="44"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1" fillId="0" borderId="0"/>
    <xf numFmtId="164" fontId="11"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55" applyNumberFormat="0" applyFont="0" applyAlignment="0" applyProtection="0"/>
    <xf numFmtId="164" fontId="1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5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17" borderId="55"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1" fillId="0" borderId="0"/>
    <xf numFmtId="164" fontId="11" fillId="0" borderId="0"/>
    <xf numFmtId="167" fontId="44" fillId="0" borderId="0"/>
    <xf numFmtId="167" fontId="44" fillId="0" borderId="0"/>
    <xf numFmtId="167" fontId="44" fillId="0" borderId="0"/>
    <xf numFmtId="164" fontId="11" fillId="0" borderId="0"/>
    <xf numFmtId="164" fontId="11" fillId="0" borderId="0"/>
    <xf numFmtId="164" fontId="11" fillId="0" borderId="0"/>
    <xf numFmtId="164"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2" fillId="0" borderId="0"/>
    <xf numFmtId="37" fontId="24" fillId="0" borderId="0"/>
    <xf numFmtId="3"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5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5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17" borderId="55"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5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5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5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17" borderId="55"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30">
    <xf numFmtId="164" fontId="0" fillId="0" borderId="0" xfId="0"/>
    <xf numFmtId="164" fontId="12" fillId="0" borderId="0" xfId="0" applyFont="1"/>
    <xf numFmtId="0" fontId="14" fillId="0" borderId="0" xfId="8" applyFont="1"/>
    <xf numFmtId="0" fontId="14" fillId="0" borderId="1" xfId="8" applyFont="1" applyBorder="1"/>
    <xf numFmtId="0" fontId="16" fillId="0" borderId="2" xfId="8" applyFont="1" applyBorder="1" applyAlignment="1" applyProtection="1">
      <alignment horizontal="centerContinuous"/>
    </xf>
    <xf numFmtId="0" fontId="14" fillId="0" borderId="0" xfId="8" applyFont="1" applyBorder="1"/>
    <xf numFmtId="0" fontId="14" fillId="0" borderId="0" xfId="8" applyFont="1" applyFill="1"/>
    <xf numFmtId="0" fontId="14" fillId="0" borderId="0" xfId="8" applyFill="1"/>
    <xf numFmtId="0" fontId="14" fillId="0" borderId="3" xfId="8" applyFont="1" applyBorder="1"/>
    <xf numFmtId="3" fontId="14" fillId="0" borderId="0" xfId="8" applyNumberFormat="1" applyFont="1" applyFill="1" applyBorder="1" applyAlignment="1">
      <alignment horizontal="center"/>
    </xf>
    <xf numFmtId="0" fontId="14" fillId="0" borderId="0" xfId="8"/>
    <xf numFmtId="0" fontId="17" fillId="0" borderId="2" xfId="8" applyFont="1" applyBorder="1" applyAlignment="1" applyProtection="1">
      <alignment horizontal="centerContinuous"/>
    </xf>
    <xf numFmtId="164" fontId="0" fillId="0" borderId="0" xfId="0" applyAlignment="1">
      <alignment horizontal="center"/>
    </xf>
    <xf numFmtId="0" fontId="14" fillId="0" borderId="0" xfId="8" applyFont="1" applyFill="1" applyBorder="1"/>
    <xf numFmtId="164" fontId="18" fillId="0" borderId="0" xfId="0" applyFont="1"/>
    <xf numFmtId="0" fontId="13" fillId="0" borderId="0" xfId="8" applyFont="1" applyAlignment="1">
      <alignment horizontal="center"/>
    </xf>
    <xf numFmtId="164" fontId="12" fillId="0" borderId="0" xfId="0" applyFont="1" applyAlignment="1">
      <alignment vertical="top" wrapText="1"/>
    </xf>
    <xf numFmtId="166" fontId="14" fillId="0" borderId="0" xfId="8" applyNumberFormat="1" applyFont="1" applyFill="1" applyAlignment="1">
      <alignment horizontal="right"/>
    </xf>
    <xf numFmtId="166" fontId="14" fillId="0" borderId="4" xfId="8" applyNumberFormat="1" applyFont="1" applyFill="1" applyBorder="1" applyAlignment="1">
      <alignment horizontal="right"/>
    </xf>
    <xf numFmtId="3" fontId="14" fillId="0" borderId="0" xfId="8" applyNumberFormat="1" applyFont="1" applyFill="1" applyAlignment="1">
      <alignment horizontal="right"/>
    </xf>
    <xf numFmtId="3" fontId="14" fillId="0" borderId="4" xfId="8" applyNumberFormat="1" applyFont="1" applyFill="1" applyBorder="1" applyAlignment="1">
      <alignment horizontal="right"/>
    </xf>
    <xf numFmtId="3" fontId="14" fillId="0" borderId="0" xfId="8" applyNumberFormat="1" applyFont="1" applyAlignment="1">
      <alignment horizontal="right"/>
    </xf>
    <xf numFmtId="3" fontId="14" fillId="0" borderId="4" xfId="8" applyNumberFormat="1" applyFont="1" applyBorder="1" applyAlignment="1">
      <alignment horizontal="right"/>
    </xf>
    <xf numFmtId="3" fontId="14" fillId="0" borderId="3" xfId="8" applyNumberFormat="1" applyFont="1" applyFill="1" applyBorder="1" applyAlignment="1">
      <alignment horizontal="right"/>
    </xf>
    <xf numFmtId="3" fontId="14" fillId="0" borderId="5" xfId="8" applyNumberFormat="1" applyFont="1" applyFill="1" applyBorder="1" applyAlignment="1">
      <alignment horizontal="right"/>
    </xf>
    <xf numFmtId="3" fontId="14" fillId="0" borderId="0" xfId="8" applyNumberFormat="1" applyFont="1" applyBorder="1" applyAlignment="1">
      <alignment horizontal="right"/>
    </xf>
    <xf numFmtId="3" fontId="14" fillId="0" borderId="3" xfId="8" applyNumberFormat="1" applyFont="1" applyBorder="1" applyAlignment="1">
      <alignment horizontal="right"/>
    </xf>
    <xf numFmtId="0" fontId="16" fillId="0" borderId="0" xfId="8" applyFont="1" applyBorder="1" applyAlignment="1" applyProtection="1">
      <alignment horizontal="center"/>
    </xf>
    <xf numFmtId="0" fontId="13" fillId="0" borderId="0" xfId="8" applyFont="1" applyAlignment="1">
      <alignment horizontal="centerContinuous"/>
    </xf>
    <xf numFmtId="0" fontId="15" fillId="0" borderId="0" xfId="8" applyFont="1" applyAlignment="1">
      <alignment horizontal="centerContinuous"/>
    </xf>
    <xf numFmtId="164" fontId="12" fillId="0" borderId="0" xfId="0" applyFont="1" applyFill="1" applyBorder="1"/>
    <xf numFmtId="166" fontId="14" fillId="0" borderId="6" xfId="8" applyNumberFormat="1" applyFont="1" applyFill="1" applyBorder="1" applyAlignment="1">
      <alignment horizontal="right"/>
    </xf>
    <xf numFmtId="3" fontId="14" fillId="0" borderId="6" xfId="8" applyNumberFormat="1" applyFont="1" applyFill="1" applyBorder="1" applyAlignment="1">
      <alignment horizontal="right"/>
    </xf>
    <xf numFmtId="3" fontId="14" fillId="0" borderId="6" xfId="8" applyNumberFormat="1" applyFont="1" applyBorder="1" applyAlignment="1">
      <alignment horizontal="right"/>
    </xf>
    <xf numFmtId="3" fontId="14" fillId="0" borderId="7" xfId="8" applyNumberFormat="1" applyFont="1" applyFill="1" applyBorder="1" applyAlignment="1">
      <alignment horizontal="right"/>
    </xf>
    <xf numFmtId="3" fontId="14" fillId="0" borderId="8" xfId="8" applyNumberFormat="1" applyFont="1" applyBorder="1" applyAlignment="1">
      <alignment horizontal="right"/>
    </xf>
    <xf numFmtId="3" fontId="14" fillId="0" borderId="9" xfId="8" applyNumberFormat="1" applyFont="1" applyBorder="1" applyAlignment="1">
      <alignment horizontal="right"/>
    </xf>
    <xf numFmtId="0" fontId="17" fillId="0" borderId="10" xfId="8" applyFont="1" applyBorder="1" applyAlignment="1" applyProtection="1">
      <alignment horizontal="centerContinuous"/>
    </xf>
    <xf numFmtId="0" fontId="20" fillId="0" borderId="0" xfId="8" applyFont="1" applyFill="1" applyBorder="1"/>
    <xf numFmtId="3" fontId="20" fillId="0" borderId="0" xfId="8" applyNumberFormat="1" applyFont="1" applyBorder="1" applyAlignment="1">
      <alignment horizontal="right"/>
    </xf>
    <xf numFmtId="3" fontId="20" fillId="0" borderId="11" xfId="8" applyNumberFormat="1" applyFont="1" applyBorder="1" applyAlignment="1">
      <alignment horizontal="right"/>
    </xf>
    <xf numFmtId="166" fontId="14" fillId="0" borderId="0" xfId="8" applyNumberFormat="1" applyFont="1" applyFill="1" applyBorder="1" applyAlignment="1">
      <alignment horizontal="right"/>
    </xf>
    <xf numFmtId="3" fontId="14" fillId="0" borderId="0" xfId="8" applyNumberFormat="1" applyFont="1" applyFill="1" applyBorder="1" applyAlignment="1">
      <alignment horizontal="right"/>
    </xf>
    <xf numFmtId="0" fontId="16" fillId="0" borderId="12" xfId="8" applyFont="1" applyBorder="1" applyAlignment="1" applyProtection="1">
      <alignment horizontal="centerContinuous"/>
    </xf>
    <xf numFmtId="0" fontId="16" fillId="0" borderId="13" xfId="8" applyFont="1" applyBorder="1" applyAlignment="1" applyProtection="1">
      <alignment horizontal="centerContinuous"/>
    </xf>
    <xf numFmtId="0" fontId="16" fillId="0" borderId="13" xfId="8" applyFont="1" applyBorder="1" applyAlignment="1" applyProtection="1">
      <alignment horizontal="center" wrapText="1"/>
    </xf>
    <xf numFmtId="3" fontId="14" fillId="0" borderId="14" xfId="8" applyNumberFormat="1" applyFont="1" applyBorder="1" applyAlignment="1">
      <alignment horizontal="right"/>
    </xf>
    <xf numFmtId="3" fontId="14" fillId="0" borderId="14" xfId="8" applyNumberFormat="1" applyFont="1" applyFill="1" applyBorder="1" applyAlignment="1">
      <alignment horizontal="right"/>
    </xf>
    <xf numFmtId="3" fontId="14" fillId="0" borderId="15" xfId="8" applyNumberFormat="1" applyFont="1" applyFill="1" applyBorder="1" applyAlignment="1">
      <alignment horizontal="right"/>
    </xf>
    <xf numFmtId="0" fontId="14" fillId="0" borderId="0" xfId="8" applyFont="1" applyAlignment="1">
      <alignment horizontal="centerContinuous"/>
    </xf>
    <xf numFmtId="164" fontId="0" fillId="0" borderId="0" xfId="0" applyFill="1"/>
    <xf numFmtId="0" fontId="16" fillId="0" borderId="2" xfId="8" applyFont="1" applyBorder="1" applyAlignment="1" applyProtection="1">
      <alignment horizontal="center"/>
    </xf>
    <xf numFmtId="3" fontId="14" fillId="0" borderId="16" xfId="8" applyNumberFormat="1" applyFont="1" applyFill="1" applyBorder="1" applyAlignment="1">
      <alignment horizontal="center"/>
    </xf>
    <xf numFmtId="3" fontId="14" fillId="0" borderId="17" xfId="8" applyNumberFormat="1" applyFont="1" applyFill="1" applyBorder="1" applyAlignment="1">
      <alignment horizontal="center"/>
    </xf>
    <xf numFmtId="166" fontId="14" fillId="0" borderId="14" xfId="8" applyNumberFormat="1" applyFont="1" applyFill="1" applyBorder="1" applyAlignment="1">
      <alignment horizontal="right"/>
    </xf>
    <xf numFmtId="3" fontId="21" fillId="0" borderId="18" xfId="8" applyNumberFormat="1" applyFont="1" applyFill="1" applyBorder="1" applyAlignment="1">
      <alignment horizontal="center"/>
    </xf>
    <xf numFmtId="3" fontId="21" fillId="0" borderId="2" xfId="8" applyNumberFormat="1" applyFont="1" applyFill="1" applyBorder="1" applyAlignment="1">
      <alignment horizontal="center"/>
    </xf>
    <xf numFmtId="3" fontId="21" fillId="0" borderId="16" xfId="8" applyNumberFormat="1" applyFont="1" applyFill="1" applyBorder="1" applyAlignment="1">
      <alignment horizontal="center"/>
    </xf>
    <xf numFmtId="164" fontId="0" fillId="0" borderId="16" xfId="0" applyBorder="1"/>
    <xf numFmtId="3" fontId="14" fillId="0" borderId="18" xfId="8" applyNumberFormat="1" applyFont="1" applyFill="1" applyBorder="1" applyAlignment="1">
      <alignment horizontal="center"/>
    </xf>
    <xf numFmtId="3" fontId="14" fillId="0" borderId="2" xfId="8" applyNumberFormat="1" applyFont="1" applyFill="1" applyBorder="1" applyAlignment="1">
      <alignment horizontal="center"/>
    </xf>
    <xf numFmtId="3" fontId="14" fillId="0" borderId="19" xfId="8" applyNumberFormat="1" applyFont="1" applyFill="1" applyBorder="1" applyAlignment="1">
      <alignment horizontal="center"/>
    </xf>
    <xf numFmtId="164" fontId="0" fillId="0" borderId="16" xfId="0" applyBorder="1" applyAlignment="1">
      <alignment horizontal="center"/>
    </xf>
    <xf numFmtId="164" fontId="18" fillId="0" borderId="1" xfId="0" applyFont="1" applyBorder="1"/>
    <xf numFmtId="164" fontId="0" fillId="0" borderId="1" xfId="0" applyBorder="1"/>
    <xf numFmtId="0" fontId="16" fillId="0" borderId="20" xfId="8" applyFont="1" applyBorder="1" applyAlignment="1" applyProtection="1">
      <alignment horizontal="center" vertical="center" wrapText="1"/>
    </xf>
    <xf numFmtId="166" fontId="14" fillId="0" borderId="0" xfId="8" applyNumberFormat="1" applyFont="1" applyAlignment="1">
      <alignment horizontal="right"/>
    </xf>
    <xf numFmtId="164" fontId="18" fillId="0" borderId="0" xfId="0" applyFont="1" applyFill="1" applyBorder="1"/>
    <xf numFmtId="164" fontId="14" fillId="0" borderId="0" xfId="0" applyFont="1" applyBorder="1"/>
    <xf numFmtId="164" fontId="18" fillId="0" borderId="0" xfId="0" applyFont="1" applyFill="1"/>
    <xf numFmtId="0" fontId="17" fillId="0" borderId="0" xfId="8" applyFont="1" applyAlignment="1">
      <alignment horizontal="centerContinuous"/>
    </xf>
    <xf numFmtId="164" fontId="23" fillId="0" borderId="0" xfId="0" applyFont="1"/>
    <xf numFmtId="0" fontId="17" fillId="0" borderId="0" xfId="8" applyFont="1" applyAlignment="1">
      <alignment horizontal="center"/>
    </xf>
    <xf numFmtId="164" fontId="23" fillId="0" borderId="0" xfId="0" applyFont="1" applyAlignment="1"/>
    <xf numFmtId="0" fontId="17" fillId="0" borderId="13" xfId="8" applyFont="1" applyBorder="1" applyAlignment="1" applyProtection="1">
      <alignment horizontal="centerContinuous"/>
    </xf>
    <xf numFmtId="0" fontId="17" fillId="0" borderId="12" xfId="8" applyFont="1" applyBorder="1" applyAlignment="1" applyProtection="1">
      <alignment horizontal="centerContinuous"/>
    </xf>
    <xf numFmtId="0" fontId="14" fillId="0" borderId="1" xfId="8" applyBorder="1" applyAlignment="1">
      <alignment horizontal="center"/>
    </xf>
    <xf numFmtId="0" fontId="14" fillId="0" borderId="0" xfId="8" applyAlignment="1">
      <alignment horizontal="center"/>
    </xf>
    <xf numFmtId="0" fontId="17" fillId="0" borderId="3" xfId="8" applyFont="1" applyBorder="1" applyAlignment="1" applyProtection="1">
      <alignment horizontal="center"/>
    </xf>
    <xf numFmtId="0" fontId="16" fillId="0" borderId="20" xfId="8" applyFont="1" applyBorder="1" applyAlignment="1" applyProtection="1">
      <alignment horizontal="center"/>
    </xf>
    <xf numFmtId="0" fontId="14" fillId="0" borderId="3" xfId="8" applyFont="1" applyBorder="1" applyAlignment="1">
      <alignment horizontal="center"/>
    </xf>
    <xf numFmtId="0" fontId="16" fillId="0" borderId="12" xfId="8" applyFont="1" applyBorder="1" applyAlignment="1" applyProtection="1">
      <alignment horizontal="center"/>
    </xf>
    <xf numFmtId="164" fontId="14" fillId="0" borderId="0" xfId="0" applyFont="1" applyFill="1" applyBorder="1"/>
    <xf numFmtId="164" fontId="14" fillId="0" borderId="21" xfId="0" applyFont="1" applyFill="1" applyBorder="1"/>
    <xf numFmtId="0" fontId="14" fillId="0" borderId="0" xfId="0" applyNumberFormat="1" applyFont="1" applyFill="1" applyBorder="1" applyAlignment="1"/>
    <xf numFmtId="164" fontId="14" fillId="0" borderId="0" xfId="0" applyFont="1"/>
    <xf numFmtId="164" fontId="18" fillId="0" borderId="0" xfId="0" applyFont="1" applyAlignment="1">
      <alignment horizontal="center"/>
    </xf>
    <xf numFmtId="164" fontId="18" fillId="0" borderId="0" xfId="0" applyFont="1" applyBorder="1"/>
    <xf numFmtId="164" fontId="18" fillId="0" borderId="0" xfId="0" applyFont="1" applyBorder="1" applyAlignment="1">
      <alignment horizontal="center"/>
    </xf>
    <xf numFmtId="0" fontId="13" fillId="0" borderId="0" xfId="8" applyFont="1" applyFill="1" applyAlignment="1">
      <alignment horizontal="centerContinuous"/>
    </xf>
    <xf numFmtId="0" fontId="17" fillId="0" borderId="0" xfId="8" applyFont="1" applyFill="1" applyAlignment="1">
      <alignment horizontal="centerContinuous"/>
    </xf>
    <xf numFmtId="0" fontId="15" fillId="0" borderId="0" xfId="8" applyFont="1" applyFill="1" applyAlignment="1">
      <alignment horizontal="centerContinuous"/>
    </xf>
    <xf numFmtId="0" fontId="16" fillId="0" borderId="2" xfId="8" applyFont="1" applyFill="1" applyBorder="1" applyAlignment="1" applyProtection="1">
      <alignment horizontal="centerContinuous"/>
    </xf>
    <xf numFmtId="0" fontId="16" fillId="0" borderId="22" xfId="8" applyFont="1" applyFill="1" applyBorder="1" applyAlignment="1" applyProtection="1">
      <alignment horizontal="center"/>
    </xf>
    <xf numFmtId="3" fontId="20" fillId="0" borderId="0" xfId="8" applyNumberFormat="1" applyFont="1" applyFill="1" applyBorder="1" applyAlignment="1">
      <alignment horizontal="right"/>
    </xf>
    <xf numFmtId="164" fontId="12" fillId="0" borderId="0" xfId="0" applyFont="1" applyFill="1" applyAlignment="1">
      <alignment vertical="top" wrapText="1"/>
    </xf>
    <xf numFmtId="0" fontId="17" fillId="0" borderId="0" xfId="8" applyFont="1" applyFill="1" applyAlignment="1">
      <alignment horizontal="center"/>
    </xf>
    <xf numFmtId="0" fontId="16" fillId="0" borderId="19" xfId="8" applyFont="1" applyFill="1" applyBorder="1" applyAlignment="1" applyProtection="1">
      <alignment horizontal="centerContinuous"/>
    </xf>
    <xf numFmtId="164" fontId="12" fillId="0" borderId="0" xfId="0" applyFont="1" applyFill="1"/>
    <xf numFmtId="0" fontId="14" fillId="0" borderId="0" xfId="8" applyFont="1" applyFill="1" applyAlignment="1">
      <alignment horizontal="centerContinuous"/>
    </xf>
    <xf numFmtId="0" fontId="16" fillId="0" borderId="23" xfId="8" applyFont="1" applyFill="1" applyBorder="1" applyAlignment="1" applyProtection="1">
      <alignment horizontal="center"/>
    </xf>
    <xf numFmtId="166" fontId="14" fillId="0" borderId="21" xfId="8" applyNumberFormat="1" applyFont="1" applyFill="1" applyBorder="1" applyAlignment="1">
      <alignment horizontal="right"/>
    </xf>
    <xf numFmtId="3" fontId="14" fillId="0" borderId="21" xfId="8" applyNumberFormat="1" applyFont="1" applyFill="1" applyBorder="1" applyAlignment="1">
      <alignment horizontal="right"/>
    </xf>
    <xf numFmtId="164" fontId="0" fillId="0" borderId="21" xfId="0" applyFill="1" applyBorder="1"/>
    <xf numFmtId="3" fontId="14" fillId="0" borderId="24" xfId="8" applyNumberFormat="1" applyFont="1" applyFill="1" applyBorder="1" applyAlignment="1">
      <alignment horizontal="right"/>
    </xf>
    <xf numFmtId="0" fontId="17" fillId="0" borderId="19" xfId="8" applyFont="1" applyFill="1" applyBorder="1" applyAlignment="1" applyProtection="1">
      <alignment horizontal="centerContinuous"/>
    </xf>
    <xf numFmtId="164" fontId="0" fillId="0" borderId="0" xfId="0" applyFill="1" applyBorder="1"/>
    <xf numFmtId="0" fontId="17" fillId="0" borderId="20" xfId="8" applyFont="1" applyFill="1" applyBorder="1" applyAlignment="1" applyProtection="1">
      <alignment horizontal="centerContinuous"/>
    </xf>
    <xf numFmtId="3" fontId="20" fillId="0" borderId="21" xfId="8" applyNumberFormat="1" applyFont="1" applyFill="1" applyBorder="1" applyAlignment="1">
      <alignment horizontal="right"/>
    </xf>
    <xf numFmtId="164" fontId="23" fillId="0" borderId="0" xfId="0" applyFont="1" applyFill="1"/>
    <xf numFmtId="164" fontId="23" fillId="0" borderId="3" xfId="0" applyFont="1" applyFill="1" applyBorder="1"/>
    <xf numFmtId="164" fontId="23" fillId="0" borderId="25" xfId="0" applyFont="1" applyFill="1" applyBorder="1"/>
    <xf numFmtId="0" fontId="16" fillId="0" borderId="2" xfId="8" applyFont="1" applyFill="1" applyBorder="1" applyAlignment="1" applyProtection="1">
      <alignment horizontal="center"/>
    </xf>
    <xf numFmtId="0" fontId="16" fillId="0" borderId="0" xfId="8" applyFont="1" applyFill="1" applyBorder="1" applyAlignment="1" applyProtection="1">
      <alignment horizontal="center"/>
    </xf>
    <xf numFmtId="164" fontId="23" fillId="0" borderId="0" xfId="0" applyFont="1" applyFill="1" applyAlignment="1"/>
    <xf numFmtId="164" fontId="0" fillId="0" borderId="1" xfId="0" applyFill="1" applyBorder="1"/>
    <xf numFmtId="164" fontId="14" fillId="2" borderId="0" xfId="9" applyFont="1" applyFill="1" applyBorder="1" applyAlignment="1" applyProtection="1">
      <alignment horizontal="center" wrapText="1"/>
    </xf>
    <xf numFmtId="164" fontId="14" fillId="0" borderId="21" xfId="0" applyFont="1" applyFill="1" applyBorder="1" applyAlignment="1">
      <alignment vertical="top"/>
    </xf>
    <xf numFmtId="164" fontId="14" fillId="0" borderId="0" xfId="0" applyFont="1" applyFill="1" applyBorder="1" applyAlignment="1">
      <alignment vertical="top"/>
    </xf>
    <xf numFmtId="164" fontId="12" fillId="0" borderId="0" xfId="0" applyFont="1" applyFill="1" applyAlignment="1">
      <alignment vertical="center"/>
    </xf>
    <xf numFmtId="49" fontId="14" fillId="0" borderId="0" xfId="0" applyNumberFormat="1" applyFont="1" applyFill="1" applyBorder="1" applyAlignment="1">
      <alignment horizontal="center"/>
    </xf>
    <xf numFmtId="49" fontId="14" fillId="0" borderId="0" xfId="0" applyNumberFormat="1" applyFont="1" applyFill="1" applyBorder="1" applyAlignment="1">
      <alignment horizontal="left"/>
    </xf>
    <xf numFmtId="164" fontId="17" fillId="0" borderId="27" xfId="5" applyFont="1" applyFill="1" applyBorder="1" applyAlignment="1">
      <alignment horizontal="centerContinuous" wrapText="1"/>
    </xf>
    <xf numFmtId="164" fontId="17" fillId="0" borderId="26" xfId="5" applyFont="1" applyFill="1" applyBorder="1" applyAlignment="1">
      <alignment horizontal="centerContinuous" wrapText="1"/>
    </xf>
    <xf numFmtId="164" fontId="17" fillId="0" borderId="28" xfId="5" applyFont="1" applyFill="1" applyBorder="1" applyAlignment="1">
      <alignment horizontal="centerContinuous" wrapText="1"/>
    </xf>
    <xf numFmtId="164" fontId="14" fillId="0" borderId="0" xfId="5" applyFont="1" applyFill="1" applyBorder="1"/>
    <xf numFmtId="164" fontId="14" fillId="0" borderId="24" xfId="5" applyFont="1" applyFill="1" applyBorder="1" applyAlignment="1">
      <alignment horizontal="center" wrapText="1"/>
    </xf>
    <xf numFmtId="164" fontId="14" fillId="0" borderId="3" xfId="5" applyFont="1" applyFill="1" applyBorder="1" applyAlignment="1">
      <alignment horizontal="center" wrapText="1"/>
    </xf>
    <xf numFmtId="164" fontId="14" fillId="0" borderId="0" xfId="5" applyFont="1" applyFill="1" applyBorder="1" applyAlignment="1">
      <alignment horizontal="center" wrapText="1"/>
    </xf>
    <xf numFmtId="164" fontId="17" fillId="0" borderId="21" xfId="5" applyFont="1" applyFill="1" applyBorder="1"/>
    <xf numFmtId="3" fontId="14" fillId="0" borderId="21" xfId="2" applyNumberFormat="1" applyFont="1" applyFill="1" applyBorder="1" applyAlignment="1">
      <alignment horizontal="right"/>
    </xf>
    <xf numFmtId="3" fontId="14" fillId="0" borderId="0" xfId="2" applyNumberFormat="1" applyFont="1" applyFill="1" applyBorder="1" applyAlignment="1">
      <alignment horizontal="right"/>
    </xf>
    <xf numFmtId="3" fontId="17" fillId="0" borderId="11" xfId="2" applyNumberFormat="1" applyFont="1" applyFill="1" applyBorder="1" applyAlignment="1">
      <alignment horizontal="right"/>
    </xf>
    <xf numFmtId="164" fontId="14" fillId="0" borderId="21" xfId="5" applyFont="1" applyFill="1" applyBorder="1"/>
    <xf numFmtId="164" fontId="14" fillId="0" borderId="21" xfId="5" applyFont="1" applyFill="1" applyBorder="1" applyAlignment="1">
      <alignment vertical="top"/>
    </xf>
    <xf numFmtId="164" fontId="14" fillId="0" borderId="0" xfId="5" applyFont="1" applyFill="1" applyBorder="1" applyAlignment="1">
      <alignment vertical="top"/>
    </xf>
    <xf numFmtId="164" fontId="14" fillId="0" borderId="24" xfId="5" applyFont="1" applyFill="1" applyBorder="1"/>
    <xf numFmtId="3" fontId="14" fillId="0" borderId="3" xfId="2" applyNumberFormat="1" applyFont="1" applyFill="1" applyBorder="1" applyAlignment="1">
      <alignment horizontal="right"/>
    </xf>
    <xf numFmtId="3" fontId="17" fillId="0" borderId="29" xfId="2" applyNumberFormat="1" applyFont="1" applyFill="1" applyBorder="1" applyAlignment="1">
      <alignment horizontal="right"/>
    </xf>
    <xf numFmtId="164" fontId="17" fillId="0" borderId="0" xfId="5" applyFont="1" applyFill="1" applyBorder="1"/>
    <xf numFmtId="164" fontId="28" fillId="0" borderId="0" xfId="0" applyFont="1" applyFill="1"/>
    <xf numFmtId="164" fontId="10" fillId="0" borderId="0" xfId="0" applyFont="1" applyFill="1"/>
    <xf numFmtId="164" fontId="14" fillId="0" borderId="0" xfId="9" applyFont="1" applyFill="1" applyBorder="1" applyAlignment="1" applyProtection="1">
      <alignment horizontal="center" wrapText="1"/>
    </xf>
    <xf numFmtId="164" fontId="18" fillId="0" borderId="0" xfId="0" applyFont="1" applyFill="1"/>
    <xf numFmtId="0" fontId="16" fillId="0" borderId="30" xfId="8" applyFont="1" applyBorder="1" applyAlignment="1" applyProtection="1">
      <alignment horizontal="center"/>
    </xf>
    <xf numFmtId="164" fontId="0" fillId="0" borderId="2" xfId="0" applyBorder="1"/>
    <xf numFmtId="49" fontId="14" fillId="2" borderId="0" xfId="3" applyNumberFormat="1" applyFont="1" applyFill="1" applyBorder="1" applyAlignment="1" applyProtection="1">
      <alignment horizontal="center"/>
    </xf>
    <xf numFmtId="49" fontId="14" fillId="2" borderId="0" xfId="3" applyNumberFormat="1" applyFont="1" applyFill="1" applyBorder="1" applyAlignment="1" applyProtection="1">
      <alignment horizontal="left"/>
    </xf>
    <xf numFmtId="3" fontId="17" fillId="0" borderId="11" xfId="2" applyNumberFormat="1" applyFont="1" applyFill="1" applyBorder="1" applyAlignment="1">
      <alignment horizontal="right" vertical="center"/>
    </xf>
    <xf numFmtId="164" fontId="14" fillId="0" borderId="0" xfId="5" applyFont="1" applyFill="1" applyBorder="1" applyAlignment="1">
      <alignment horizontal="right"/>
    </xf>
    <xf numFmtId="164" fontId="17" fillId="0" borderId="32" xfId="5" applyFont="1" applyFill="1" applyBorder="1" applyAlignment="1">
      <alignment horizontal="centerContinuous" wrapText="1"/>
    </xf>
    <xf numFmtId="3" fontId="14" fillId="0" borderId="0" xfId="2" applyNumberFormat="1" applyFont="1" applyFill="1" applyBorder="1" applyAlignment="1">
      <alignment horizontal="right" vertical="center"/>
    </xf>
    <xf numFmtId="3" fontId="17" fillId="0" borderId="0" xfId="2" applyNumberFormat="1" applyFont="1" applyFill="1" applyBorder="1" applyAlignment="1">
      <alignment horizontal="right"/>
    </xf>
    <xf numFmtId="3" fontId="17" fillId="0" borderId="0" xfId="2" applyNumberFormat="1" applyFont="1" applyFill="1" applyBorder="1" applyAlignment="1">
      <alignment horizontal="right" vertical="center"/>
    </xf>
    <xf numFmtId="164" fontId="17" fillId="0" borderId="34" xfId="5" applyFont="1" applyFill="1" applyBorder="1" applyAlignment="1">
      <alignment horizontal="center" wrapText="1"/>
    </xf>
    <xf numFmtId="164" fontId="17" fillId="0" borderId="32" xfId="5" applyFont="1" applyFill="1" applyBorder="1" applyAlignment="1">
      <alignment horizontal="center" wrapText="1"/>
    </xf>
    <xf numFmtId="164" fontId="18" fillId="0" borderId="0" xfId="0" applyFont="1" applyFill="1"/>
    <xf numFmtId="164" fontId="12" fillId="0" borderId="0" xfId="0" applyFont="1" applyAlignment="1">
      <alignment vertical="top" wrapText="1"/>
    </xf>
    <xf numFmtId="0" fontId="13" fillId="0" borderId="0" xfId="8" applyFont="1" applyAlignment="1">
      <alignment horizontal="center"/>
    </xf>
    <xf numFmtId="3" fontId="14" fillId="0" borderId="11" xfId="8" applyNumberFormat="1" applyFont="1" applyBorder="1" applyAlignment="1">
      <alignment horizontal="right"/>
    </xf>
    <xf numFmtId="164" fontId="10" fillId="0" borderId="0" xfId="0" applyFont="1"/>
    <xf numFmtId="164" fontId="10" fillId="0" borderId="16" xfId="0" applyFont="1" applyBorder="1"/>
    <xf numFmtId="164" fontId="10" fillId="0" borderId="21" xfId="0" applyFont="1" applyFill="1" applyBorder="1"/>
    <xf numFmtId="164" fontId="10" fillId="0" borderId="0" xfId="0" applyFont="1" applyAlignment="1">
      <alignment horizontal="center"/>
    </xf>
    <xf numFmtId="164" fontId="10" fillId="0" borderId="16" xfId="0" applyFont="1" applyBorder="1" applyAlignment="1">
      <alignment horizontal="center"/>
    </xf>
    <xf numFmtId="164" fontId="10" fillId="0" borderId="2" xfId="0" applyFont="1" applyBorder="1"/>
    <xf numFmtId="164" fontId="10" fillId="0" borderId="0" xfId="0" applyFont="1" applyFill="1" applyBorder="1"/>
    <xf numFmtId="0" fontId="14" fillId="0" borderId="1" xfId="8" applyFont="1" applyBorder="1" applyAlignment="1">
      <alignment horizontal="center"/>
    </xf>
    <xf numFmtId="0" fontId="14" fillId="0" borderId="0" xfId="8" applyFont="1" applyAlignment="1">
      <alignment horizontal="center"/>
    </xf>
    <xf numFmtId="164" fontId="10" fillId="0" borderId="1" xfId="0" applyFont="1" applyBorder="1"/>
    <xf numFmtId="164" fontId="10" fillId="0" borderId="1" xfId="0" applyFont="1" applyFill="1" applyBorder="1"/>
    <xf numFmtId="164" fontId="17" fillId="0" borderId="37" xfId="5" applyFont="1" applyFill="1" applyBorder="1"/>
    <xf numFmtId="164" fontId="14" fillId="0" borderId="32" xfId="5" applyFont="1" applyFill="1" applyBorder="1" applyAlignment="1">
      <alignment horizontal="right"/>
    </xf>
    <xf numFmtId="164" fontId="17" fillId="0" borderId="11" xfId="2" applyNumberFormat="1" applyFont="1" applyFill="1" applyBorder="1" applyAlignment="1">
      <alignment horizontal="right"/>
    </xf>
    <xf numFmtId="164" fontId="17" fillId="0" borderId="11" xfId="2" applyNumberFormat="1" applyFont="1" applyFill="1" applyBorder="1" applyAlignment="1">
      <alignment horizontal="right" vertical="center"/>
    </xf>
    <xf numFmtId="164" fontId="17" fillId="0" borderId="29" xfId="2" applyNumberFormat="1" applyFont="1" applyFill="1" applyBorder="1" applyAlignment="1">
      <alignment horizontal="right"/>
    </xf>
    <xf numFmtId="164" fontId="17" fillId="0" borderId="0" xfId="5" applyNumberFormat="1" applyFont="1" applyFill="1" applyBorder="1"/>
    <xf numFmtId="164" fontId="14" fillId="0" borderId="0" xfId="5" applyNumberFormat="1" applyFont="1" applyFill="1" applyBorder="1"/>
    <xf numFmtId="164" fontId="17" fillId="0" borderId="34" xfId="5" applyNumberFormat="1" applyFont="1" applyFill="1" applyBorder="1" applyAlignment="1">
      <alignment horizontal="center" wrapText="1"/>
    </xf>
    <xf numFmtId="0" fontId="16" fillId="0" borderId="20" xfId="8" applyFont="1" applyBorder="1" applyAlignment="1" applyProtection="1">
      <alignment horizontal="center" wrapText="1"/>
    </xf>
    <xf numFmtId="164" fontId="17" fillId="0" borderId="0" xfId="9" applyFont="1" applyFill="1" applyBorder="1" applyAlignment="1" applyProtection="1">
      <alignment horizontal="center" wrapText="1"/>
      <protection locked="0"/>
    </xf>
    <xf numFmtId="164" fontId="22" fillId="0" borderId="0" xfId="9" applyFont="1" applyFill="1" applyBorder="1" applyAlignment="1" applyProtection="1">
      <alignment horizontal="center" wrapText="1"/>
      <protection locked="0"/>
    </xf>
    <xf numFmtId="37" fontId="12" fillId="0" borderId="38" xfId="10" applyNumberFormat="1" applyFont="1" applyFill="1" applyBorder="1" applyAlignment="1" applyProtection="1">
      <alignment horizontal="left" vertical="top" wrapText="1"/>
    </xf>
    <xf numFmtId="37" fontId="12" fillId="0" borderId="38" xfId="10" applyNumberFormat="1" applyFont="1" applyFill="1" applyBorder="1" applyAlignment="1" applyProtection="1">
      <alignment horizontal="left" vertical="top" wrapText="1"/>
      <protection locked="0"/>
    </xf>
    <xf numFmtId="164" fontId="12" fillId="0" borderId="38" xfId="15" applyNumberFormat="1" applyFont="1" applyFill="1" applyBorder="1" applyAlignment="1">
      <alignment horizontal="left" vertical="top" wrapText="1"/>
    </xf>
    <xf numFmtId="164" fontId="28" fillId="0" borderId="0" xfId="3" applyFont="1" applyFill="1" applyBorder="1" applyAlignment="1">
      <alignment horizontal="left" vertical="top"/>
    </xf>
    <xf numFmtId="0" fontId="12" fillId="0" borderId="38" xfId="15" applyNumberFormat="1" applyFont="1" applyFill="1" applyBorder="1" applyAlignment="1">
      <alignment horizontal="left" vertical="top" wrapText="1"/>
    </xf>
    <xf numFmtId="164" fontId="28" fillId="0" borderId="0" xfId="0" applyFont="1" applyFill="1" applyAlignment="1">
      <alignment horizontal="centerContinuous"/>
    </xf>
    <xf numFmtId="37" fontId="15" fillId="0" borderId="39" xfId="10" applyNumberFormat="1" applyFont="1" applyFill="1" applyBorder="1" applyAlignment="1" applyProtection="1">
      <alignment horizontal="centerContinuous" vertical="top"/>
    </xf>
    <xf numFmtId="37" fontId="13" fillId="0" borderId="39" xfId="10" applyNumberFormat="1" applyFont="1" applyFill="1" applyBorder="1" applyAlignment="1" applyProtection="1">
      <alignment horizontal="centerContinuous" vertical="top"/>
    </xf>
    <xf numFmtId="164" fontId="13" fillId="0" borderId="0" xfId="0" applyFont="1" applyFill="1" applyAlignment="1">
      <alignment vertical="top"/>
    </xf>
    <xf numFmtId="37" fontId="16" fillId="0" borderId="31" xfId="10" applyNumberFormat="1" applyFont="1" applyFill="1" applyBorder="1" applyAlignment="1" applyProtection="1">
      <alignment horizontal="left" wrapText="1"/>
    </xf>
    <xf numFmtId="164" fontId="16" fillId="0" borderId="31" xfId="0" applyFont="1" applyFill="1" applyBorder="1" applyAlignment="1">
      <alignment horizontal="left" wrapText="1"/>
    </xf>
    <xf numFmtId="164" fontId="27" fillId="0" borderId="0" xfId="0" applyFont="1" applyFill="1" applyBorder="1"/>
    <xf numFmtId="164" fontId="28" fillId="0" borderId="0" xfId="0" applyFont="1" applyFill="1" applyAlignment="1">
      <alignment horizontal="left"/>
    </xf>
    <xf numFmtId="37" fontId="13" fillId="0" borderId="0" xfId="10" applyNumberFormat="1" applyFont="1" applyFill="1" applyAlignment="1" applyProtection="1">
      <alignment horizontal="centerContinuous" vertical="top"/>
    </xf>
    <xf numFmtId="164" fontId="13" fillId="0" borderId="0" xfId="0" applyFont="1" applyFill="1" applyAlignment="1">
      <alignment horizontal="centerContinuous" vertical="top"/>
    </xf>
    <xf numFmtId="37" fontId="13" fillId="0" borderId="3" xfId="10" applyNumberFormat="1" applyFont="1" applyFill="1" applyBorder="1" applyAlignment="1" applyProtection="1">
      <alignment horizontal="centerContinuous" vertical="top"/>
    </xf>
    <xf numFmtId="164" fontId="16" fillId="0" borderId="31" xfId="3" applyFont="1" applyFill="1" applyBorder="1" applyAlignment="1">
      <alignment horizontal="left" wrapText="1"/>
    </xf>
    <xf numFmtId="164" fontId="28" fillId="0" borderId="0" xfId="0" applyFont="1" applyFill="1" applyBorder="1" applyAlignment="1">
      <alignment horizontal="left"/>
    </xf>
    <xf numFmtId="0" fontId="17" fillId="0" borderId="0" xfId="0" applyNumberFormat="1" applyFont="1" applyFill="1" applyBorder="1" applyAlignment="1"/>
    <xf numFmtId="3" fontId="17" fillId="0" borderId="39" xfId="2" applyNumberFormat="1" applyFont="1" applyFill="1" applyBorder="1" applyAlignment="1">
      <alignment horizontal="right"/>
    </xf>
    <xf numFmtId="164" fontId="14" fillId="0" borderId="39" xfId="5" applyFont="1" applyFill="1" applyBorder="1" applyAlignment="1">
      <alignment horizontal="center" wrapText="1"/>
    </xf>
    <xf numFmtId="3" fontId="14" fillId="0" borderId="21" xfId="2" applyNumberFormat="1" applyFont="1" applyFill="1" applyBorder="1" applyAlignment="1">
      <alignment horizontal="right" vertical="center"/>
    </xf>
    <xf numFmtId="3" fontId="14" fillId="0" borderId="24" xfId="2" applyNumberFormat="1" applyFont="1" applyFill="1" applyBorder="1" applyAlignment="1">
      <alignment horizontal="right"/>
    </xf>
    <xf numFmtId="3" fontId="14" fillId="0" borderId="39" xfId="2" applyNumberFormat="1" applyFont="1" applyFill="1" applyBorder="1" applyAlignment="1">
      <alignment horizontal="right"/>
    </xf>
    <xf numFmtId="164" fontId="15" fillId="0" borderId="39" xfId="9" applyFont="1" applyFill="1" applyBorder="1" applyAlignment="1" applyProtection="1">
      <alignment horizontal="centerContinuous"/>
      <protection locked="0"/>
    </xf>
    <xf numFmtId="164" fontId="14" fillId="0" borderId="39" xfId="5" applyFont="1" applyFill="1" applyBorder="1" applyAlignment="1">
      <alignment horizontal="right" wrapText="1"/>
    </xf>
    <xf numFmtId="164" fontId="14" fillId="0" borderId="33" xfId="5" applyFont="1" applyFill="1" applyBorder="1" applyAlignment="1">
      <alignment horizontal="right"/>
    </xf>
    <xf numFmtId="164" fontId="14" fillId="0" borderId="0" xfId="5" applyFont="1" applyFill="1" applyBorder="1" applyAlignment="1">
      <alignment horizontal="right" vertical="center"/>
    </xf>
    <xf numFmtId="164" fontId="14" fillId="0" borderId="0" xfId="5" applyFont="1" applyFill="1" applyBorder="1" applyAlignment="1">
      <alignment horizontal="right" vertical="top"/>
    </xf>
    <xf numFmtId="164" fontId="14" fillId="0" borderId="39" xfId="5" applyFont="1" applyFill="1" applyBorder="1" applyAlignment="1">
      <alignment horizontal="right"/>
    </xf>
    <xf numFmtId="164" fontId="14" fillId="0" borderId="0" xfId="5" applyFont="1" applyFill="1" applyBorder="1" applyAlignment="1">
      <alignment horizontal="center" vertical="center"/>
    </xf>
    <xf numFmtId="164" fontId="14" fillId="0" borderId="0" xfId="0" applyFont="1" applyFill="1" applyBorder="1" applyAlignment="1">
      <alignment horizontal="right"/>
    </xf>
    <xf numFmtId="164" fontId="14" fillId="0" borderId="0" xfId="0" applyFont="1" applyFill="1" applyBorder="1" applyAlignment="1">
      <alignment horizontal="right" vertical="center"/>
    </xf>
    <xf numFmtId="164" fontId="17" fillId="0" borderId="34" xfId="5" applyNumberFormat="1" applyFont="1" applyFill="1" applyBorder="1" applyAlignment="1">
      <alignment horizontal="centerContinuous" wrapText="1"/>
    </xf>
    <xf numFmtId="164" fontId="14" fillId="0" borderId="21" xfId="5" applyFont="1" applyFill="1" applyBorder="1" applyAlignment="1">
      <alignment vertical="center"/>
    </xf>
    <xf numFmtId="164" fontId="14" fillId="0" borderId="0" xfId="5" applyFont="1" applyFill="1" applyBorder="1" applyAlignment="1">
      <alignment vertical="center"/>
    </xf>
    <xf numFmtId="49" fontId="12" fillId="0" borderId="0" xfId="0" applyNumberFormat="1" applyFont="1" applyFill="1" applyAlignment="1">
      <alignment horizontal="right"/>
    </xf>
    <xf numFmtId="0" fontId="35" fillId="4" borderId="40" xfId="16" applyNumberFormat="1" applyFont="1" applyFill="1" applyBorder="1" applyAlignment="1" applyProtection="1">
      <alignment horizontal="left"/>
      <protection locked="0"/>
    </xf>
    <xf numFmtId="0" fontId="14" fillId="0" borderId="21" xfId="0" applyNumberFormat="1" applyFont="1" applyFill="1" applyBorder="1" applyAlignment="1"/>
    <xf numFmtId="0" fontId="17" fillId="0" borderId="11" xfId="0" applyNumberFormat="1" applyFont="1" applyFill="1" applyBorder="1" applyAlignment="1"/>
    <xf numFmtId="165" fontId="17" fillId="0" borderId="0" xfId="2" applyNumberFormat="1" applyFont="1" applyFill="1" applyBorder="1" applyAlignment="1" applyProtection="1">
      <alignment horizontal="left"/>
      <protection locked="0"/>
    </xf>
    <xf numFmtId="164" fontId="15" fillId="0" borderId="21" xfId="9" applyFont="1" applyFill="1" applyBorder="1" applyAlignment="1" applyProtection="1">
      <alignment horizontal="centerContinuous"/>
      <protection locked="0"/>
    </xf>
    <xf numFmtId="164" fontId="15" fillId="0" borderId="29" xfId="9" applyFont="1" applyFill="1" applyBorder="1" applyAlignment="1" applyProtection="1">
      <alignment horizontal="centerContinuous"/>
      <protection locked="0"/>
    </xf>
    <xf numFmtId="164" fontId="17" fillId="0" borderId="42" xfId="15" applyNumberFormat="1" applyFont="1" applyFill="1" applyBorder="1" applyAlignment="1" applyProtection="1">
      <alignment horizontal="centerContinuous"/>
      <protection locked="0"/>
    </xf>
    <xf numFmtId="164" fontId="17" fillId="0" borderId="44" xfId="15" applyNumberFormat="1" applyFont="1" applyFill="1" applyBorder="1" applyAlignment="1" applyProtection="1">
      <alignment horizontal="centerContinuous"/>
      <protection locked="0"/>
    </xf>
    <xf numFmtId="164" fontId="17" fillId="5" borderId="24" xfId="9" applyFont="1" applyFill="1" applyBorder="1" applyAlignment="1" applyProtection="1">
      <alignment horizontal="center" wrapText="1"/>
      <protection locked="0"/>
    </xf>
    <xf numFmtId="164" fontId="17" fillId="0" borderId="24" xfId="9" applyFont="1" applyFill="1" applyBorder="1" applyAlignment="1" applyProtection="1">
      <alignment horizontal="center" wrapText="1"/>
      <protection locked="0"/>
    </xf>
    <xf numFmtId="164" fontId="17" fillId="0" borderId="45" xfId="9" applyFont="1" applyFill="1" applyBorder="1" applyAlignment="1" applyProtection="1">
      <alignment horizontal="center" wrapText="1"/>
      <protection locked="0"/>
    </xf>
    <xf numFmtId="49" fontId="14" fillId="6" borderId="0" xfId="9" applyNumberFormat="1" applyFont="1" applyFill="1" applyBorder="1" applyAlignment="1" applyProtection="1">
      <alignment horizontal="center"/>
      <protection locked="0"/>
    </xf>
    <xf numFmtId="49" fontId="14" fillId="6" borderId="0" xfId="9" applyNumberFormat="1" applyFont="1" applyFill="1" applyBorder="1" applyAlignment="1" applyProtection="1">
      <alignment horizontal="left"/>
      <protection locked="0"/>
    </xf>
    <xf numFmtId="49" fontId="14" fillId="6" borderId="0" xfId="20" applyNumberFormat="1" applyFont="1" applyFill="1" applyBorder="1" applyAlignment="1" applyProtection="1">
      <alignment horizontal="left"/>
      <protection locked="0"/>
    </xf>
    <xf numFmtId="49" fontId="36" fillId="6" borderId="0" xfId="20" applyNumberFormat="1" applyFont="1" applyFill="1" applyBorder="1" applyAlignment="1" applyProtection="1">
      <alignment horizontal="left"/>
      <protection locked="0"/>
    </xf>
    <xf numFmtId="49" fontId="14" fillId="6" borderId="0" xfId="6" applyNumberFormat="1" applyFont="1" applyFill="1" applyBorder="1" applyAlignment="1" applyProtection="1">
      <alignment horizontal="left"/>
      <protection locked="0"/>
    </xf>
    <xf numFmtId="49" fontId="14" fillId="6" borderId="0" xfId="21" applyNumberFormat="1" applyFont="1" applyFill="1" applyBorder="1" applyAlignment="1" applyProtection="1">
      <alignment horizontal="center"/>
      <protection locked="0"/>
    </xf>
    <xf numFmtId="3" fontId="14" fillId="6" borderId="0" xfId="7" applyFont="1" applyFill="1" applyBorder="1" applyAlignment="1" applyProtection="1">
      <protection locked="0"/>
    </xf>
    <xf numFmtId="3" fontId="36" fillId="6" borderId="0" xfId="7" applyFont="1" applyFill="1" applyBorder="1" applyAlignment="1" applyProtection="1">
      <protection locked="0"/>
    </xf>
    <xf numFmtId="1" fontId="14" fillId="6" borderId="0" xfId="20" applyNumberFormat="1" applyFont="1" applyFill="1" applyBorder="1" applyAlignment="1" applyProtection="1">
      <alignment horizontal="center"/>
      <protection locked="0"/>
    </xf>
    <xf numFmtId="49" fontId="37" fillId="7" borderId="0" xfId="23" applyNumberFormat="1" applyFont="1" applyFill="1" applyBorder="1" applyAlignment="1" applyProtection="1">
      <alignment horizontal="left"/>
      <protection locked="0"/>
    </xf>
    <xf numFmtId="1" fontId="38" fillId="6" borderId="0" xfId="20" applyNumberFormat="1" applyFont="1" applyFill="1" applyBorder="1" applyAlignment="1" applyProtection="1">
      <alignment horizontal="center"/>
      <protection locked="0"/>
    </xf>
    <xf numFmtId="37" fontId="12" fillId="0" borderId="46" xfId="10" applyNumberFormat="1" applyFont="1" applyFill="1" applyBorder="1" applyAlignment="1" applyProtection="1">
      <alignment horizontal="left" vertical="top" wrapText="1"/>
    </xf>
    <xf numFmtId="164" fontId="12" fillId="0" borderId="46" xfId="15" applyNumberFormat="1" applyFont="1" applyFill="1" applyBorder="1" applyAlignment="1">
      <alignment horizontal="left" vertical="top" wrapText="1"/>
    </xf>
    <xf numFmtId="0" fontId="14" fillId="0" borderId="49" xfId="0" applyNumberFormat="1" applyFont="1" applyFill="1" applyBorder="1" applyAlignment="1"/>
    <xf numFmtId="0" fontId="14" fillId="0" borderId="50" xfId="0" applyNumberFormat="1" applyFont="1" applyFill="1" applyBorder="1" applyAlignment="1"/>
    <xf numFmtId="37" fontId="12" fillId="0" borderId="43" xfId="10" applyNumberFormat="1" applyFont="1" applyFill="1" applyBorder="1" applyAlignment="1" applyProtection="1">
      <alignment horizontal="left" vertical="top" wrapText="1"/>
    </xf>
    <xf numFmtId="37" fontId="12" fillId="0" borderId="34" xfId="10" applyNumberFormat="1" applyFont="1" applyFill="1" applyBorder="1" applyAlignment="1" applyProtection="1">
      <alignment horizontal="left" vertical="top" wrapText="1"/>
      <protection locked="0"/>
    </xf>
    <xf numFmtId="164" fontId="17" fillId="0" borderId="0" xfId="100" applyFont="1" applyBorder="1" applyAlignment="1" applyProtection="1">
      <alignment horizontal="left"/>
      <protection locked="0"/>
    </xf>
    <xf numFmtId="164" fontId="17" fillId="0" borderId="0" xfId="100" applyFont="1" applyFill="1" applyBorder="1" applyAlignment="1" applyProtection="1">
      <alignment horizontal="left"/>
      <protection locked="0"/>
    </xf>
    <xf numFmtId="164" fontId="17" fillId="0" borderId="52" xfId="15" applyNumberFormat="1" applyFont="1" applyFill="1" applyBorder="1" applyAlignment="1" applyProtection="1">
      <alignment horizontal="centerContinuous"/>
      <protection locked="0"/>
    </xf>
    <xf numFmtId="164" fontId="17" fillId="0" borderId="0" xfId="100" applyFont="1" applyFill="1" applyBorder="1" applyAlignment="1" applyProtection="1">
      <alignment horizontal="center"/>
      <protection locked="0"/>
    </xf>
    <xf numFmtId="164" fontId="22" fillId="0" borderId="0" xfId="100" applyFont="1" applyFill="1" applyBorder="1" applyAlignment="1" applyProtection="1">
      <alignment horizontal="center"/>
      <protection locked="0"/>
    </xf>
    <xf numFmtId="164" fontId="17" fillId="0" borderId="0" xfId="100" applyFont="1" applyBorder="1" applyProtection="1">
      <protection locked="0"/>
    </xf>
    <xf numFmtId="0" fontId="33" fillId="4" borderId="39" xfId="16" applyNumberFormat="1" applyFont="1" applyFill="1" applyBorder="1" applyAlignment="1" applyProtection="1">
      <alignment horizontal="center"/>
      <protection locked="0"/>
    </xf>
    <xf numFmtId="0" fontId="33" fillId="4" borderId="39" xfId="17" applyNumberFormat="1" applyFont="1" applyFill="1" applyBorder="1" applyAlignment="1" applyProtection="1">
      <alignment horizontal="left" wrapText="1"/>
      <protection locked="0"/>
    </xf>
    <xf numFmtId="0" fontId="33" fillId="4" borderId="39" xfId="17" applyNumberFormat="1" applyFont="1" applyFill="1" applyBorder="1" applyAlignment="1" applyProtection="1">
      <alignment horizontal="center"/>
      <protection locked="0"/>
    </xf>
    <xf numFmtId="1" fontId="33" fillId="4" borderId="29" xfId="17" applyNumberFormat="1" applyFont="1" applyFill="1" applyBorder="1" applyAlignment="1" applyProtection="1">
      <alignment horizontal="center"/>
      <protection locked="0"/>
    </xf>
    <xf numFmtId="3" fontId="14" fillId="5" borderId="21" xfId="100" applyNumberFormat="1" applyFont="1" applyFill="1" applyBorder="1" applyAlignment="1" applyProtection="1">
      <alignment horizontal="right"/>
      <protection locked="0"/>
    </xf>
    <xf numFmtId="3" fontId="17" fillId="0" borderId="41" xfId="100" applyNumberFormat="1" applyFont="1" applyFill="1" applyBorder="1" applyAlignment="1" applyProtection="1">
      <alignment horizontal="right"/>
      <protection locked="0"/>
    </xf>
    <xf numFmtId="3" fontId="14" fillId="5" borderId="0" xfId="100" applyNumberFormat="1" applyFont="1" applyFill="1" applyBorder="1" applyAlignment="1" applyProtection="1">
      <alignment horizontal="right"/>
      <protection locked="0"/>
    </xf>
    <xf numFmtId="3" fontId="14" fillId="5" borderId="41" xfId="100" applyNumberFormat="1" applyFont="1" applyFill="1" applyBorder="1" applyAlignment="1" applyProtection="1">
      <alignment horizontal="right"/>
      <protection locked="0"/>
    </xf>
    <xf numFmtId="3" fontId="17" fillId="0" borderId="21" xfId="100" applyNumberFormat="1" applyFont="1" applyFill="1" applyBorder="1" applyAlignment="1" applyProtection="1">
      <alignment horizontal="right"/>
      <protection locked="0"/>
    </xf>
    <xf numFmtId="3" fontId="17" fillId="0" borderId="11" xfId="100" applyNumberFormat="1" applyFont="1" applyFill="1" applyBorder="1" applyAlignment="1" applyProtection="1">
      <alignment horizontal="right"/>
      <protection locked="0"/>
    </xf>
    <xf numFmtId="3" fontId="41" fillId="0" borderId="21" xfId="0" applyNumberFormat="1" applyFont="1" applyFill="1" applyBorder="1" applyAlignment="1">
      <alignment vertical="top"/>
    </xf>
    <xf numFmtId="3" fontId="41" fillId="0" borderId="41" xfId="0" applyNumberFormat="1" applyFont="1" applyFill="1" applyBorder="1" applyAlignment="1">
      <alignment vertical="top"/>
    </xf>
    <xf numFmtId="3" fontId="17" fillId="0" borderId="0" xfId="100" applyNumberFormat="1" applyFont="1" applyFill="1" applyBorder="1" applyAlignment="1" applyProtection="1">
      <alignment horizontal="right"/>
      <protection locked="0"/>
    </xf>
    <xf numFmtId="164" fontId="14" fillId="2" borderId="36" xfId="9" applyFont="1" applyFill="1" applyBorder="1" applyAlignment="1" applyProtection="1">
      <alignment horizontal="center" wrapText="1"/>
    </xf>
    <xf numFmtId="164" fontId="14" fillId="0" borderId="21" xfId="9" applyFont="1" applyFill="1" applyBorder="1" applyAlignment="1" applyProtection="1">
      <alignment horizontal="center" wrapText="1"/>
    </xf>
    <xf numFmtId="164" fontId="17" fillId="0" borderId="42" xfId="5" applyFont="1" applyFill="1" applyBorder="1" applyAlignment="1">
      <alignment horizontal="centerContinuous" wrapText="1"/>
    </xf>
    <xf numFmtId="164" fontId="14" fillId="0" borderId="42" xfId="5" applyFont="1" applyFill="1" applyBorder="1" applyAlignment="1">
      <alignment horizontal="center" wrapText="1"/>
    </xf>
    <xf numFmtId="49" fontId="17" fillId="6" borderId="0" xfId="20" applyNumberFormat="1" applyFont="1" applyFill="1" applyBorder="1" applyAlignment="1" applyProtection="1">
      <alignment horizontal="left"/>
      <protection locked="0"/>
    </xf>
    <xf numFmtId="49" fontId="38" fillId="6" borderId="0" xfId="20" applyNumberFormat="1" applyFont="1" applyFill="1" applyBorder="1" applyAlignment="1" applyProtection="1">
      <alignment horizontal="left"/>
      <protection locked="0"/>
    </xf>
    <xf numFmtId="49" fontId="17" fillId="6" borderId="0" xfId="9" applyNumberFormat="1" applyFont="1" applyFill="1" applyBorder="1" applyAlignment="1" applyProtection="1">
      <alignment horizontal="left"/>
      <protection locked="0"/>
    </xf>
    <xf numFmtId="1" fontId="14" fillId="6" borderId="0" xfId="539" applyNumberFormat="1" applyFont="1" applyFill="1" applyBorder="1" applyAlignment="1" applyProtection="1">
      <alignment horizontal="center"/>
      <protection locked="0"/>
    </xf>
    <xf numFmtId="1" fontId="17" fillId="6" borderId="0" xfId="20" applyNumberFormat="1" applyFont="1" applyFill="1" applyBorder="1" applyAlignment="1" applyProtection="1">
      <alignment horizontal="center"/>
      <protection locked="0"/>
    </xf>
    <xf numFmtId="49" fontId="36" fillId="6" borderId="0" xfId="539" applyNumberFormat="1" applyFont="1" applyFill="1" applyBorder="1" applyAlignment="1" applyProtection="1">
      <alignment horizontal="left"/>
      <protection locked="0"/>
    </xf>
    <xf numFmtId="49" fontId="36" fillId="7" borderId="0" xfId="23" applyNumberFormat="1" applyFont="1" applyFill="1" applyBorder="1" applyAlignment="1" applyProtection="1">
      <alignment horizontal="left"/>
      <protection locked="0"/>
    </xf>
    <xf numFmtId="0" fontId="12" fillId="8" borderId="51" xfId="15" applyNumberFormat="1" applyFont="1" applyFill="1" applyBorder="1" applyAlignment="1">
      <alignment horizontal="left" vertical="top" wrapText="1"/>
    </xf>
    <xf numFmtId="164" fontId="12" fillId="8" borderId="51" xfId="15" applyNumberFormat="1" applyFont="1" applyFill="1" applyBorder="1" applyAlignment="1">
      <alignment horizontal="left" vertical="top" wrapText="1"/>
    </xf>
    <xf numFmtId="49" fontId="14" fillId="9" borderId="0" xfId="897" applyNumberFormat="1" applyFont="1" applyFill="1" applyBorder="1" applyAlignment="1" applyProtection="1">
      <alignment horizontal="center"/>
      <protection locked="0"/>
    </xf>
    <xf numFmtId="49" fontId="14" fillId="9" borderId="0" xfId="9" applyNumberFormat="1" applyFont="1" applyFill="1" applyBorder="1" applyAlignment="1" applyProtection="1">
      <alignment horizontal="left"/>
      <protection locked="0"/>
    </xf>
    <xf numFmtId="49" fontId="36" fillId="9" borderId="0" xfId="9" applyNumberFormat="1" applyFont="1" applyFill="1" applyBorder="1" applyAlignment="1" applyProtection="1">
      <alignment horizontal="left"/>
      <protection locked="0"/>
    </xf>
    <xf numFmtId="49" fontId="14" fillId="9" borderId="0" xfId="9" applyNumberFormat="1" applyFont="1" applyFill="1" applyBorder="1" applyAlignment="1" applyProtection="1">
      <alignment horizontal="center"/>
      <protection locked="0"/>
    </xf>
    <xf numFmtId="3" fontId="14" fillId="5" borderId="53" xfId="100" applyNumberFormat="1" applyFont="1" applyFill="1" applyBorder="1" applyAlignment="1" applyProtection="1">
      <alignment horizontal="right"/>
      <protection locked="0"/>
    </xf>
    <xf numFmtId="49" fontId="14" fillId="9" borderId="0" xfId="897" applyNumberFormat="1" applyFont="1" applyFill="1" applyBorder="1" applyAlignment="1" applyProtection="1">
      <alignment horizontal="left"/>
      <protection locked="0"/>
    </xf>
    <xf numFmtId="49" fontId="36" fillId="9" borderId="0" xfId="897" applyNumberFormat="1" applyFont="1" applyFill="1" applyBorder="1" applyAlignment="1" applyProtection="1">
      <alignment horizontal="left"/>
      <protection locked="0"/>
    </xf>
    <xf numFmtId="49" fontId="14" fillId="9" borderId="0" xfId="23" applyNumberFormat="1" applyFont="1" applyFill="1" applyBorder="1" applyAlignment="1" applyProtection="1">
      <alignment horizontal="left"/>
      <protection locked="0"/>
    </xf>
    <xf numFmtId="49" fontId="36" fillId="9" borderId="0" xfId="23" applyNumberFormat="1" applyFont="1" applyFill="1" applyBorder="1" applyAlignment="1" applyProtection="1">
      <alignment horizontal="left"/>
      <protection locked="0"/>
    </xf>
    <xf numFmtId="49" fontId="37" fillId="9" borderId="0" xfId="23" applyNumberFormat="1" applyFont="1" applyFill="1" applyBorder="1" applyAlignment="1" applyProtection="1">
      <alignment horizontal="left"/>
      <protection locked="0"/>
    </xf>
    <xf numFmtId="1" fontId="38" fillId="9" borderId="0" xfId="20" applyNumberFormat="1" applyFont="1" applyFill="1" applyBorder="1" applyAlignment="1" applyProtection="1">
      <alignment horizontal="center"/>
      <protection locked="0"/>
    </xf>
    <xf numFmtId="3" fontId="14" fillId="9" borderId="0" xfId="7" applyFont="1" applyFill="1" applyBorder="1" applyAlignment="1" applyProtection="1">
      <protection locked="0"/>
    </xf>
    <xf numFmtId="3" fontId="36" fillId="9" borderId="0" xfId="7" applyFont="1" applyFill="1" applyBorder="1" applyAlignment="1" applyProtection="1">
      <protection locked="0"/>
    </xf>
    <xf numFmtId="49" fontId="14" fillId="10" borderId="0" xfId="897" applyNumberFormat="1" applyFont="1" applyFill="1" applyBorder="1" applyAlignment="1" applyProtection="1">
      <alignment horizontal="center"/>
      <protection locked="0"/>
    </xf>
    <xf numFmtId="49" fontId="14" fillId="9" borderId="0" xfId="7" applyNumberFormat="1" applyFont="1" applyFill="1" applyBorder="1" applyAlignment="1" applyProtection="1">
      <alignment horizontal="left"/>
      <protection locked="0"/>
    </xf>
    <xf numFmtId="49" fontId="36" fillId="9" borderId="0" xfId="7" applyNumberFormat="1" applyFont="1" applyFill="1" applyBorder="1" applyAlignment="1" applyProtection="1">
      <alignment horizontal="left"/>
      <protection locked="0"/>
    </xf>
    <xf numFmtId="49" fontId="14" fillId="10" borderId="0" xfId="23" applyNumberFormat="1" applyFont="1" applyFill="1" applyBorder="1" applyAlignment="1" applyProtection="1">
      <alignment horizontal="left"/>
      <protection locked="0"/>
    </xf>
    <xf numFmtId="49" fontId="36" fillId="10" borderId="0" xfId="23" applyNumberFormat="1" applyFont="1" applyFill="1" applyBorder="1" applyAlignment="1" applyProtection="1">
      <alignment horizontal="left"/>
      <protection locked="0"/>
    </xf>
    <xf numFmtId="1" fontId="14" fillId="9" borderId="0" xfId="7" applyNumberFormat="1" applyFont="1" applyFill="1" applyBorder="1" applyAlignment="1" applyProtection="1">
      <alignment horizontal="center"/>
      <protection locked="0"/>
    </xf>
    <xf numFmtId="1" fontId="14" fillId="9" borderId="0" xfId="23" applyNumberFormat="1" applyFont="1" applyFill="1" applyBorder="1" applyAlignment="1" applyProtection="1">
      <alignment horizontal="center"/>
      <protection locked="0"/>
    </xf>
    <xf numFmtId="1" fontId="14" fillId="9" borderId="0" xfId="20" applyNumberFormat="1" applyFont="1" applyFill="1" applyBorder="1" applyAlignment="1" applyProtection="1">
      <alignment horizontal="center"/>
      <protection locked="0"/>
    </xf>
    <xf numFmtId="1" fontId="17" fillId="9" borderId="0" xfId="20" applyNumberFormat="1" applyFont="1" applyFill="1" applyBorder="1" applyAlignment="1" applyProtection="1">
      <alignment horizontal="center"/>
      <protection locked="0"/>
    </xf>
    <xf numFmtId="3" fontId="17" fillId="9" borderId="0" xfId="7" applyFont="1" applyFill="1" applyBorder="1" applyAlignment="1" applyProtection="1">
      <alignment horizontal="center"/>
      <protection locked="0"/>
    </xf>
    <xf numFmtId="1" fontId="14" fillId="10" borderId="0" xfId="20" applyNumberFormat="1" applyFont="1" applyFill="1" applyBorder="1" applyAlignment="1" applyProtection="1">
      <alignment horizontal="center"/>
      <protection locked="0"/>
    </xf>
    <xf numFmtId="1" fontId="14" fillId="11" borderId="0" xfId="898" applyNumberFormat="1" applyFont="1" applyFill="1" applyBorder="1" applyAlignment="1" applyProtection="1">
      <alignment horizontal="center"/>
      <protection locked="0"/>
    </xf>
    <xf numFmtId="49" fontId="14" fillId="12" borderId="0" xfId="9" applyNumberFormat="1" applyFont="1" applyFill="1" applyBorder="1" applyAlignment="1" applyProtection="1">
      <alignment horizontal="center"/>
      <protection locked="0"/>
    </xf>
    <xf numFmtId="49" fontId="14" fillId="12" borderId="0" xfId="9" applyNumberFormat="1" applyFont="1" applyFill="1" applyBorder="1" applyAlignment="1" applyProtection="1">
      <alignment horizontal="left"/>
      <protection locked="0"/>
    </xf>
    <xf numFmtId="49" fontId="14" fillId="12" borderId="0" xfId="23" applyNumberFormat="1" applyFont="1" applyFill="1" applyBorder="1" applyAlignment="1" applyProtection="1">
      <alignment horizontal="left"/>
      <protection locked="0"/>
    </xf>
    <xf numFmtId="49" fontId="14" fillId="12" borderId="0" xfId="897" applyNumberFormat="1" applyFont="1" applyFill="1" applyBorder="1" applyAlignment="1" applyProtection="1">
      <alignment horizontal="left"/>
      <protection locked="0"/>
    </xf>
    <xf numFmtId="49" fontId="17" fillId="12" borderId="0" xfId="23" applyNumberFormat="1" applyFont="1" applyFill="1" applyBorder="1" applyAlignment="1" applyProtection="1">
      <alignment horizontal="left"/>
      <protection locked="0"/>
    </xf>
    <xf numFmtId="1" fontId="14" fillId="12" borderId="0" xfId="897" applyNumberFormat="1" applyFont="1" applyFill="1" applyBorder="1" applyAlignment="1" applyProtection="1">
      <alignment horizontal="center"/>
      <protection locked="0"/>
    </xf>
    <xf numFmtId="1" fontId="14" fillId="12" borderId="0" xfId="6" applyNumberFormat="1" applyFont="1" applyFill="1" applyBorder="1" applyAlignment="1" applyProtection="1">
      <alignment horizontal="center"/>
      <protection locked="0"/>
    </xf>
    <xf numFmtId="49" fontId="38" fillId="12" borderId="0" xfId="23" applyNumberFormat="1" applyFont="1" applyFill="1" applyBorder="1" applyAlignment="1" applyProtection="1">
      <alignment horizontal="left"/>
      <protection locked="0"/>
    </xf>
    <xf numFmtId="1" fontId="14" fillId="12" borderId="0" xfId="20" applyNumberFormat="1" applyFont="1" applyFill="1" applyBorder="1" applyAlignment="1" applyProtection="1">
      <alignment horizontal="center"/>
      <protection locked="0"/>
    </xf>
    <xf numFmtId="1" fontId="38" fillId="12" borderId="0" xfId="6" applyNumberFormat="1" applyFont="1" applyFill="1" applyBorder="1" applyAlignment="1" applyProtection="1">
      <alignment horizontal="center"/>
      <protection locked="0"/>
    </xf>
    <xf numFmtId="164" fontId="12" fillId="8" borderId="0" xfId="0" applyFont="1" applyFill="1" applyAlignment="1">
      <alignment vertical="top" wrapText="1"/>
    </xf>
    <xf numFmtId="164" fontId="12" fillId="8" borderId="51" xfId="0" applyFont="1" applyFill="1" applyBorder="1" applyAlignment="1">
      <alignment horizontal="left" vertical="top" wrapText="1"/>
    </xf>
    <xf numFmtId="49" fontId="14" fillId="13" borderId="0" xfId="899" applyNumberFormat="1" applyFont="1" applyFill="1" applyBorder="1" applyAlignment="1" applyProtection="1">
      <alignment horizontal="center"/>
      <protection locked="0"/>
    </xf>
    <xf numFmtId="164" fontId="14" fillId="13" borderId="0" xfId="23" applyFont="1" applyFill="1" applyBorder="1" applyProtection="1">
      <protection locked="0"/>
    </xf>
    <xf numFmtId="164" fontId="36" fillId="13" borderId="0" xfId="23" applyFont="1" applyFill="1" applyBorder="1" applyProtection="1">
      <protection locked="0"/>
    </xf>
    <xf numFmtId="49" fontId="14" fillId="13" borderId="0" xfId="897" applyNumberFormat="1" applyFont="1" applyFill="1" applyBorder="1" applyAlignment="1" applyProtection="1">
      <alignment horizontal="center"/>
      <protection locked="0"/>
    </xf>
    <xf numFmtId="1" fontId="14" fillId="13" borderId="0" xfId="6" applyNumberFormat="1" applyFont="1" applyFill="1" applyBorder="1" applyAlignment="1" applyProtection="1">
      <alignment horizontal="center"/>
      <protection locked="0"/>
    </xf>
    <xf numFmtId="3" fontId="14" fillId="5" borderId="21" xfId="2" applyNumberFormat="1" applyFont="1" applyFill="1" applyBorder="1" applyProtection="1">
      <protection locked="0"/>
    </xf>
    <xf numFmtId="3" fontId="17" fillId="0" borderId="21" xfId="2" applyNumberFormat="1" applyFont="1" applyFill="1" applyBorder="1" applyProtection="1">
      <protection locked="0"/>
    </xf>
    <xf numFmtId="49" fontId="14" fillId="13" borderId="0" xfId="23" applyNumberFormat="1" applyFont="1" applyFill="1" applyBorder="1" applyAlignment="1" applyProtection="1">
      <alignment horizontal="left"/>
      <protection locked="0"/>
    </xf>
    <xf numFmtId="49" fontId="36" fillId="13" borderId="0" xfId="23" applyNumberFormat="1" applyFont="1" applyFill="1" applyBorder="1" applyAlignment="1" applyProtection="1">
      <alignment horizontal="left"/>
      <protection locked="0"/>
    </xf>
    <xf numFmtId="49" fontId="14" fillId="13" borderId="0" xfId="6" applyNumberFormat="1" applyFont="1" applyFill="1" applyBorder="1" applyAlignment="1" applyProtection="1">
      <alignment horizontal="center"/>
      <protection locked="0"/>
    </xf>
    <xf numFmtId="49" fontId="14" fillId="13" borderId="0" xfId="899" applyNumberFormat="1" applyFont="1" applyFill="1" applyBorder="1" applyAlignment="1" applyProtection="1">
      <alignment horizontal="left"/>
      <protection locked="0"/>
    </xf>
    <xf numFmtId="49" fontId="36" fillId="13" borderId="0" xfId="899" applyNumberFormat="1" applyFont="1" applyFill="1" applyBorder="1" applyAlignment="1" applyProtection="1">
      <alignment horizontal="left"/>
      <protection locked="0"/>
    </xf>
    <xf numFmtId="49" fontId="37" fillId="13" borderId="0" xfId="23" applyNumberFormat="1" applyFont="1" applyFill="1" applyBorder="1" applyAlignment="1" applyProtection="1">
      <alignment horizontal="left"/>
      <protection locked="0"/>
    </xf>
    <xf numFmtId="49" fontId="14" fillId="13" borderId="21" xfId="899" applyNumberFormat="1" applyFont="1" applyFill="1" applyBorder="1" applyAlignment="1" applyProtection="1">
      <alignment horizontal="center"/>
      <protection locked="0"/>
    </xf>
    <xf numFmtId="49" fontId="14" fillId="13" borderId="0" xfId="2" applyNumberFormat="1" applyFont="1" applyFill="1" applyBorder="1" applyAlignment="1" applyProtection="1">
      <alignment horizontal="center"/>
      <protection locked="0"/>
    </xf>
    <xf numFmtId="49" fontId="14" fillId="13" borderId="0" xfId="2" applyNumberFormat="1" applyFont="1" applyFill="1" applyBorder="1" applyAlignment="1" applyProtection="1">
      <alignment horizontal="left"/>
      <protection locked="0"/>
    </xf>
    <xf numFmtId="49" fontId="36" fillId="13" borderId="0" xfId="2" applyNumberFormat="1" applyFont="1" applyFill="1" applyBorder="1" applyAlignment="1" applyProtection="1">
      <alignment horizontal="left"/>
      <protection locked="0"/>
    </xf>
    <xf numFmtId="49" fontId="14" fillId="13" borderId="0" xfId="900" applyNumberFormat="1" applyFont="1" applyFill="1" applyBorder="1" applyAlignment="1" applyProtection="1">
      <alignment horizontal="center"/>
      <protection locked="0"/>
    </xf>
    <xf numFmtId="49" fontId="14" fillId="13" borderId="0" xfId="900" applyNumberFormat="1" applyFont="1" applyFill="1" applyBorder="1" applyAlignment="1" applyProtection="1">
      <alignment horizontal="left"/>
      <protection locked="0"/>
    </xf>
    <xf numFmtId="49" fontId="36" fillId="13" borderId="0" xfId="900" applyNumberFormat="1" applyFont="1" applyFill="1" applyBorder="1" applyAlignment="1" applyProtection="1">
      <alignment horizontal="left"/>
      <protection locked="0"/>
    </xf>
    <xf numFmtId="49" fontId="14" fillId="14" borderId="0" xfId="9" applyNumberFormat="1" applyFont="1" applyFill="1" applyBorder="1" applyAlignment="1" applyProtection="1">
      <alignment horizontal="center"/>
      <protection locked="0"/>
    </xf>
    <xf numFmtId="49" fontId="14" fillId="14" borderId="0" xfId="897" applyNumberFormat="1" applyFont="1" applyFill="1" applyBorder="1" applyAlignment="1" applyProtection="1">
      <alignment horizontal="left"/>
      <protection locked="0"/>
    </xf>
    <xf numFmtId="49" fontId="36" fillId="14" borderId="0" xfId="897" applyNumberFormat="1" applyFont="1" applyFill="1" applyBorder="1" applyAlignment="1" applyProtection="1">
      <alignment horizontal="left"/>
      <protection locked="0"/>
    </xf>
    <xf numFmtId="3" fontId="14" fillId="5" borderId="21" xfId="901" applyNumberFormat="1" applyFont="1" applyFill="1" applyBorder="1" applyAlignment="1" applyProtection="1">
      <alignment horizontal="right"/>
      <protection locked="0"/>
    </xf>
    <xf numFmtId="3" fontId="17" fillId="0" borderId="21" xfId="66" applyNumberFormat="1" applyFont="1" applyFill="1" applyBorder="1" applyAlignment="1" applyProtection="1">
      <alignment horizontal="right"/>
      <protection locked="0"/>
    </xf>
    <xf numFmtId="3" fontId="14" fillId="5" borderId="53" xfId="901" applyNumberFormat="1" applyFont="1" applyFill="1" applyBorder="1" applyAlignment="1" applyProtection="1">
      <alignment horizontal="right"/>
      <protection locked="0"/>
    </xf>
    <xf numFmtId="3" fontId="17" fillId="0" borderId="41" xfId="901" applyNumberFormat="1" applyFont="1" applyFill="1" applyBorder="1" applyAlignment="1" applyProtection="1">
      <alignment horizontal="right"/>
      <protection locked="0"/>
    </xf>
    <xf numFmtId="3" fontId="14" fillId="5" borderId="0" xfId="901" applyNumberFormat="1" applyFont="1" applyFill="1" applyBorder="1" applyAlignment="1" applyProtection="1">
      <alignment horizontal="right"/>
      <protection locked="0"/>
    </xf>
    <xf numFmtId="3" fontId="17" fillId="0" borderId="21" xfId="901" applyNumberFormat="1" applyFont="1" applyFill="1" applyBorder="1" applyAlignment="1" applyProtection="1">
      <alignment horizontal="right"/>
      <protection locked="0"/>
    </xf>
    <xf numFmtId="3" fontId="14" fillId="5" borderId="41" xfId="901" applyNumberFormat="1" applyFont="1" applyFill="1" applyBorder="1" applyAlignment="1" applyProtection="1">
      <alignment horizontal="right"/>
      <protection locked="0"/>
    </xf>
    <xf numFmtId="3" fontId="17" fillId="0" borderId="11" xfId="901" applyNumberFormat="1" applyFont="1" applyFill="1" applyBorder="1" applyAlignment="1" applyProtection="1">
      <alignment horizontal="right"/>
      <protection locked="0"/>
    </xf>
    <xf numFmtId="49" fontId="14" fillId="14" borderId="0" xfId="897" applyNumberFormat="1" applyFont="1" applyFill="1" applyBorder="1" applyAlignment="1" applyProtection="1">
      <alignment horizontal="center"/>
      <protection locked="0"/>
    </xf>
    <xf numFmtId="49" fontId="14" fillId="14" borderId="0" xfId="6" applyNumberFormat="1" applyFont="1" applyFill="1" applyBorder="1" applyAlignment="1" applyProtection="1">
      <alignment horizontal="center"/>
      <protection locked="0"/>
    </xf>
    <xf numFmtId="49" fontId="14" fillId="14" borderId="0" xfId="23" applyNumberFormat="1" applyFont="1" applyFill="1" applyBorder="1" applyAlignment="1" applyProtection="1">
      <alignment horizontal="left"/>
      <protection locked="0"/>
    </xf>
    <xf numFmtId="1" fontId="14" fillId="14" borderId="0" xfId="6" applyNumberFormat="1" applyFont="1" applyFill="1" applyBorder="1" applyAlignment="1" applyProtection="1">
      <alignment horizontal="center"/>
      <protection locked="0"/>
    </xf>
    <xf numFmtId="49" fontId="14" fillId="14" borderId="0" xfId="9" applyNumberFormat="1" applyFont="1" applyFill="1" applyBorder="1" applyAlignment="1" applyProtection="1">
      <alignment horizontal="left"/>
      <protection locked="0"/>
    </xf>
    <xf numFmtId="1" fontId="14" fillId="14" borderId="0" xfId="20" applyNumberFormat="1" applyFont="1" applyFill="1" applyBorder="1" applyAlignment="1" applyProtection="1">
      <alignment horizontal="center"/>
      <protection locked="0"/>
    </xf>
    <xf numFmtId="49" fontId="37" fillId="14" borderId="0" xfId="23" applyNumberFormat="1" applyFont="1" applyFill="1" applyBorder="1" applyAlignment="1" applyProtection="1">
      <alignment horizontal="left"/>
      <protection locked="0"/>
    </xf>
    <xf numFmtId="3" fontId="14" fillId="14" borderId="0" xfId="7" applyFont="1" applyFill="1" applyBorder="1" applyAlignment="1" applyProtection="1">
      <protection locked="0"/>
    </xf>
    <xf numFmtId="3" fontId="36" fillId="14" borderId="0" xfId="7" applyFont="1" applyFill="1" applyBorder="1" applyAlignment="1" applyProtection="1">
      <protection locked="0"/>
    </xf>
    <xf numFmtId="1" fontId="14" fillId="15" borderId="0" xfId="898" applyNumberFormat="1" applyFont="1" applyFill="1" applyBorder="1" applyAlignment="1" applyProtection="1">
      <alignment horizontal="center"/>
      <protection locked="0"/>
    </xf>
    <xf numFmtId="49" fontId="14" fillId="14" borderId="0" xfId="7" applyNumberFormat="1" applyFont="1" applyFill="1" applyBorder="1" applyAlignment="1" applyProtection="1">
      <alignment horizontal="left"/>
      <protection locked="0"/>
    </xf>
    <xf numFmtId="49" fontId="36" fillId="14" borderId="0" xfId="7" applyNumberFormat="1" applyFont="1" applyFill="1" applyBorder="1" applyAlignment="1" applyProtection="1">
      <alignment horizontal="left"/>
      <protection locked="0"/>
    </xf>
    <xf numFmtId="49" fontId="14" fillId="14" borderId="0" xfId="23" applyNumberFormat="1" applyFont="1" applyFill="1" applyBorder="1" applyAlignment="1" applyProtection="1">
      <alignment horizontal="center"/>
      <protection locked="0"/>
    </xf>
    <xf numFmtId="49" fontId="14" fillId="6" borderId="0" xfId="897" applyNumberFormat="1" applyFont="1" applyFill="1" applyBorder="1" applyAlignment="1" applyProtection="1">
      <alignment horizontal="left"/>
      <protection locked="0"/>
    </xf>
    <xf numFmtId="49" fontId="36" fillId="6" borderId="0" xfId="897" applyNumberFormat="1" applyFont="1" applyFill="1" applyBorder="1" applyAlignment="1" applyProtection="1">
      <alignment horizontal="left"/>
      <protection locked="0"/>
    </xf>
    <xf numFmtId="1" fontId="14" fillId="6" borderId="0" xfId="897" applyNumberFormat="1" applyFont="1" applyFill="1" applyBorder="1" applyAlignment="1" applyProtection="1">
      <alignment horizontal="center"/>
      <protection locked="0"/>
    </xf>
    <xf numFmtId="1" fontId="14" fillId="6" borderId="0" xfId="6" applyNumberFormat="1" applyFont="1" applyFill="1" applyBorder="1" applyAlignment="1" applyProtection="1">
      <alignment horizontal="center"/>
      <protection locked="0"/>
    </xf>
    <xf numFmtId="49" fontId="14" fillId="7" borderId="0" xfId="23" applyNumberFormat="1" applyFont="1" applyFill="1" applyBorder="1" applyAlignment="1" applyProtection="1">
      <alignment horizontal="left"/>
      <protection locked="0"/>
    </xf>
    <xf numFmtId="1" fontId="14" fillId="6" borderId="0" xfId="7" applyNumberFormat="1" applyFont="1" applyFill="1" applyBorder="1" applyAlignment="1" applyProtection="1">
      <alignment horizontal="center"/>
      <protection locked="0"/>
    </xf>
    <xf numFmtId="49" fontId="14" fillId="6" borderId="0" xfId="23" applyNumberFormat="1" applyFont="1" applyFill="1" applyBorder="1" applyAlignment="1" applyProtection="1">
      <alignment horizontal="left"/>
      <protection locked="0"/>
    </xf>
    <xf numFmtId="49" fontId="36" fillId="6" borderId="0" xfId="23" applyNumberFormat="1" applyFont="1" applyFill="1" applyBorder="1" applyAlignment="1" applyProtection="1">
      <alignment horizontal="left"/>
      <protection locked="0"/>
    </xf>
    <xf numFmtId="49" fontId="14" fillId="6" borderId="0" xfId="897" applyNumberFormat="1" applyFont="1" applyFill="1" applyBorder="1" applyAlignment="1" applyProtection="1">
      <alignment horizontal="center"/>
      <protection locked="0"/>
    </xf>
    <xf numFmtId="49" fontId="37" fillId="6" borderId="0" xfId="23" applyNumberFormat="1" applyFont="1" applyFill="1" applyBorder="1" applyAlignment="1" applyProtection="1">
      <alignment horizontal="left"/>
      <protection locked="0"/>
    </xf>
    <xf numFmtId="49" fontId="14" fillId="14" borderId="0" xfId="899" applyNumberFormat="1" applyFont="1" applyFill="1" applyBorder="1" applyAlignment="1" applyProtection="1">
      <alignment horizontal="center"/>
      <protection locked="0"/>
    </xf>
    <xf numFmtId="49" fontId="14" fillId="14" borderId="0" xfId="899" applyNumberFormat="1" applyFont="1" applyFill="1" applyBorder="1" applyAlignment="1" applyProtection="1">
      <alignment horizontal="left"/>
      <protection locked="0"/>
    </xf>
    <xf numFmtId="49" fontId="36" fillId="14" borderId="0" xfId="899" applyNumberFormat="1" applyFont="1" applyFill="1" applyBorder="1" applyAlignment="1" applyProtection="1">
      <alignment horizontal="left"/>
      <protection locked="0"/>
    </xf>
    <xf numFmtId="0" fontId="17" fillId="0" borderId="41" xfId="0" applyNumberFormat="1" applyFont="1" applyFill="1" applyBorder="1" applyAlignment="1"/>
    <xf numFmtId="49" fontId="36" fillId="14" borderId="0" xfId="23" applyNumberFormat="1" applyFont="1" applyFill="1" applyBorder="1" applyAlignment="1" applyProtection="1">
      <alignment horizontal="left"/>
      <protection locked="0"/>
    </xf>
    <xf numFmtId="49" fontId="14" fillId="16" borderId="0" xfId="9" applyNumberFormat="1" applyFont="1" applyFill="1" applyBorder="1" applyAlignment="1" applyProtection="1">
      <alignment horizontal="center"/>
      <protection locked="0"/>
    </xf>
    <xf numFmtId="49" fontId="14" fillId="16" borderId="0" xfId="897" applyNumberFormat="1" applyFont="1" applyFill="1" applyBorder="1" applyAlignment="1" applyProtection="1">
      <alignment horizontal="left"/>
      <protection locked="0"/>
    </xf>
    <xf numFmtId="49" fontId="36" fillId="16" borderId="0" xfId="2614" applyNumberFormat="1" applyFont="1" applyFill="1" applyBorder="1" applyAlignment="1" applyProtection="1">
      <alignment horizontal="left"/>
      <protection locked="0"/>
    </xf>
    <xf numFmtId="1" fontId="14" fillId="16" borderId="0" xfId="897" applyNumberFormat="1" applyFont="1" applyFill="1" applyBorder="1" applyAlignment="1" applyProtection="1">
      <alignment horizontal="center"/>
      <protection locked="0"/>
    </xf>
    <xf numFmtId="1" fontId="14" fillId="16" borderId="0" xfId="6" applyNumberFormat="1" applyFont="1" applyFill="1" applyBorder="1" applyAlignment="1" applyProtection="1">
      <alignment horizontal="center"/>
      <protection locked="0"/>
    </xf>
    <xf numFmtId="49" fontId="14" fillId="16" borderId="0" xfId="23" applyNumberFormat="1" applyFont="1" applyFill="1" applyBorder="1" applyAlignment="1" applyProtection="1">
      <alignment horizontal="left"/>
      <protection locked="0"/>
    </xf>
    <xf numFmtId="49" fontId="36" fillId="16" borderId="0" xfId="23" applyNumberFormat="1" applyFont="1" applyFill="1" applyBorder="1" applyAlignment="1" applyProtection="1">
      <alignment horizontal="left"/>
      <protection locked="0"/>
    </xf>
    <xf numFmtId="49" fontId="14" fillId="16" borderId="0" xfId="9" applyNumberFormat="1" applyFont="1" applyFill="1" applyBorder="1" applyAlignment="1" applyProtection="1">
      <alignment horizontal="left"/>
      <protection locked="0"/>
    </xf>
    <xf numFmtId="1" fontId="14" fillId="16" borderId="0" xfId="539" applyNumberFormat="1" applyFont="1" applyFill="1" applyBorder="1" applyAlignment="1" applyProtection="1">
      <alignment horizontal="center"/>
      <protection locked="0"/>
    </xf>
    <xf numFmtId="164" fontId="14" fillId="16" borderId="0" xfId="23" applyFont="1" applyFill="1" applyBorder="1" applyProtection="1">
      <protection locked="0"/>
    </xf>
    <xf numFmtId="164" fontId="49" fillId="16" borderId="0" xfId="23" applyFont="1" applyFill="1" applyBorder="1" applyProtection="1">
      <protection locked="0"/>
    </xf>
    <xf numFmtId="1" fontId="50" fillId="16" borderId="0" xfId="539" applyNumberFormat="1" applyFont="1" applyFill="1" applyBorder="1" applyAlignment="1" applyProtection="1">
      <alignment horizontal="center"/>
      <protection locked="0"/>
    </xf>
    <xf numFmtId="49" fontId="36" fillId="16" borderId="0" xfId="897" applyNumberFormat="1" applyFont="1" applyFill="1" applyBorder="1" applyAlignment="1" applyProtection="1">
      <alignment horizontal="left"/>
      <protection locked="0"/>
    </xf>
    <xf numFmtId="49" fontId="14" fillId="12" borderId="0" xfId="897" applyNumberFormat="1" applyFont="1" applyFill="1" applyBorder="1" applyAlignment="1" applyProtection="1">
      <alignment horizontal="center"/>
      <protection locked="0"/>
    </xf>
    <xf numFmtId="49" fontId="14" fillId="12" borderId="0" xfId="6" applyNumberFormat="1" applyFont="1" applyFill="1" applyBorder="1" applyAlignment="1" applyProtection="1">
      <alignment horizontal="center"/>
      <protection locked="0"/>
    </xf>
    <xf numFmtId="3" fontId="17" fillId="0" borderId="41" xfId="66" applyNumberFormat="1" applyFont="1" applyFill="1" applyBorder="1" applyAlignment="1" applyProtection="1">
      <alignment horizontal="right"/>
      <protection locked="0"/>
    </xf>
    <xf numFmtId="3" fontId="17" fillId="0" borderId="11" xfId="66" applyNumberFormat="1" applyFont="1" applyFill="1" applyBorder="1" applyAlignment="1" applyProtection="1">
      <alignment horizontal="right"/>
      <protection locked="0"/>
    </xf>
    <xf numFmtId="49" fontId="36" fillId="12" borderId="0" xfId="9" applyNumberFormat="1" applyFont="1" applyFill="1" applyBorder="1" applyAlignment="1" applyProtection="1">
      <alignment horizontal="left"/>
      <protection locked="0"/>
    </xf>
    <xf numFmtId="0" fontId="14" fillId="12" borderId="0" xfId="20" applyNumberFormat="1" applyFont="1" applyFill="1" applyBorder="1" applyAlignment="1" applyProtection="1">
      <alignment horizontal="center"/>
      <protection locked="0"/>
    </xf>
    <xf numFmtId="49" fontId="14" fillId="12" borderId="0" xfId="21" applyNumberFormat="1" applyFont="1" applyFill="1" applyBorder="1" applyAlignment="1" applyProtection="1">
      <alignment horizontal="left"/>
      <protection locked="0"/>
    </xf>
    <xf numFmtId="49" fontId="36" fillId="12" borderId="0" xfId="21" applyNumberFormat="1" applyFont="1" applyFill="1" applyBorder="1" applyAlignment="1" applyProtection="1">
      <alignment horizontal="left"/>
      <protection locked="0"/>
    </xf>
    <xf numFmtId="164" fontId="14" fillId="12" borderId="0" xfId="23" applyFont="1" applyFill="1" applyBorder="1" applyProtection="1">
      <protection locked="0"/>
    </xf>
    <xf numFmtId="1" fontId="38" fillId="12" borderId="0" xfId="20" applyNumberFormat="1" applyFont="1" applyFill="1" applyBorder="1" applyAlignment="1" applyProtection="1">
      <alignment horizontal="center"/>
      <protection locked="0"/>
    </xf>
    <xf numFmtId="1" fontId="14" fillId="12" borderId="0" xfId="539" applyNumberFormat="1" applyFont="1" applyFill="1" applyBorder="1" applyAlignment="1" applyProtection="1">
      <alignment horizontal="center"/>
      <protection locked="0"/>
    </xf>
    <xf numFmtId="1" fontId="17" fillId="12" borderId="0" xfId="20" applyNumberFormat="1" applyFont="1" applyFill="1" applyBorder="1" applyAlignment="1" applyProtection="1">
      <alignment horizontal="center"/>
      <protection locked="0"/>
    </xf>
    <xf numFmtId="164" fontId="36" fillId="12" borderId="0" xfId="23" applyFont="1" applyFill="1" applyBorder="1" applyProtection="1">
      <protection locked="0"/>
    </xf>
    <xf numFmtId="49" fontId="36" fillId="12" borderId="0" xfId="897" applyNumberFormat="1" applyFont="1" applyFill="1" applyBorder="1" applyAlignment="1" applyProtection="1">
      <alignment horizontal="left"/>
      <protection locked="0"/>
    </xf>
    <xf numFmtId="49" fontId="37" fillId="12" borderId="0" xfId="23" applyNumberFormat="1" applyFont="1" applyFill="1" applyBorder="1" applyAlignment="1" applyProtection="1">
      <alignment horizontal="left"/>
      <protection locked="0"/>
    </xf>
    <xf numFmtId="49" fontId="36" fillId="12" borderId="0" xfId="23" applyNumberFormat="1" applyFont="1" applyFill="1" applyBorder="1" applyAlignment="1" applyProtection="1">
      <alignment horizontal="left"/>
      <protection locked="0"/>
    </xf>
    <xf numFmtId="1" fontId="17" fillId="13" borderId="0" xfId="20" applyNumberFormat="1" applyFont="1" applyFill="1" applyBorder="1" applyAlignment="1" applyProtection="1">
      <alignment horizontal="center"/>
      <protection locked="0"/>
    </xf>
    <xf numFmtId="1" fontId="17" fillId="13" borderId="0" xfId="2" applyNumberFormat="1" applyFont="1" applyFill="1" applyBorder="1" applyAlignment="1" applyProtection="1">
      <alignment horizontal="center"/>
      <protection locked="0"/>
    </xf>
    <xf numFmtId="3" fontId="14" fillId="8" borderId="21" xfId="100" applyNumberFormat="1" applyFont="1" applyFill="1" applyBorder="1" applyAlignment="1" applyProtection="1">
      <alignment horizontal="right"/>
      <protection locked="0"/>
    </xf>
    <xf numFmtId="49" fontId="14" fillId="40" borderId="0" xfId="9" applyNumberFormat="1" applyFont="1" applyFill="1" applyBorder="1" applyAlignment="1" applyProtection="1">
      <alignment horizontal="center"/>
      <protection locked="0"/>
    </xf>
    <xf numFmtId="49" fontId="14" fillId="40" borderId="0" xfId="23" applyNumberFormat="1" applyFont="1" applyFill="1" applyBorder="1" applyAlignment="1" applyProtection="1">
      <alignment horizontal="left"/>
      <protection locked="0"/>
    </xf>
    <xf numFmtId="49" fontId="36" fillId="40" borderId="0" xfId="23" applyNumberFormat="1" applyFont="1" applyFill="1" applyBorder="1" applyAlignment="1" applyProtection="1">
      <alignment horizontal="left"/>
      <protection locked="0"/>
    </xf>
    <xf numFmtId="49" fontId="14" fillId="40" borderId="0" xfId="897" applyNumberFormat="1" applyFont="1" applyFill="1" applyBorder="1" applyAlignment="1" applyProtection="1">
      <alignment horizontal="center"/>
      <protection locked="0"/>
    </xf>
    <xf numFmtId="1" fontId="14" fillId="40" borderId="0" xfId="6" applyNumberFormat="1" applyFont="1" applyFill="1" applyBorder="1" applyAlignment="1" applyProtection="1">
      <alignment horizontal="center"/>
      <protection locked="0"/>
    </xf>
    <xf numFmtId="49" fontId="14" fillId="40" borderId="0" xfId="9" applyNumberFormat="1" applyFont="1" applyFill="1" applyBorder="1" applyAlignment="1" applyProtection="1">
      <alignment horizontal="left"/>
      <protection locked="0"/>
    </xf>
    <xf numFmtId="49" fontId="36" fillId="40" borderId="0" xfId="9" applyNumberFormat="1" applyFont="1" applyFill="1" applyBorder="1" applyAlignment="1" applyProtection="1">
      <alignment horizontal="left"/>
      <protection locked="0"/>
    </xf>
    <xf numFmtId="49" fontId="37" fillId="40" borderId="0" xfId="23" applyNumberFormat="1" applyFont="1" applyFill="1" applyBorder="1" applyAlignment="1" applyProtection="1">
      <alignment horizontal="left"/>
      <protection locked="0"/>
    </xf>
    <xf numFmtId="1" fontId="14" fillId="40" borderId="0" xfId="20" applyNumberFormat="1" applyFont="1" applyFill="1" applyBorder="1" applyAlignment="1" applyProtection="1">
      <alignment horizontal="center"/>
      <protection locked="0"/>
    </xf>
    <xf numFmtId="49" fontId="14" fillId="40" borderId="0" xfId="897" applyNumberFormat="1" applyFont="1" applyFill="1" applyBorder="1" applyAlignment="1" applyProtection="1">
      <alignment horizontal="left"/>
      <protection locked="0"/>
    </xf>
    <xf numFmtId="49" fontId="36" fillId="40" borderId="0" xfId="897" applyNumberFormat="1" applyFont="1" applyFill="1" applyBorder="1" applyAlignment="1" applyProtection="1">
      <alignment horizontal="left"/>
      <protection locked="0"/>
    </xf>
    <xf numFmtId="1" fontId="17" fillId="40" borderId="0" xfId="20" applyNumberFormat="1" applyFont="1" applyFill="1" applyBorder="1" applyAlignment="1" applyProtection="1">
      <alignment horizontal="center"/>
      <protection locked="0"/>
    </xf>
    <xf numFmtId="1" fontId="14" fillId="14" borderId="0" xfId="897" applyNumberFormat="1" applyFont="1" applyFill="1" applyBorder="1" applyAlignment="1" applyProtection="1">
      <alignment horizontal="center"/>
      <protection locked="0"/>
    </xf>
    <xf numFmtId="1" fontId="14" fillId="14" borderId="0" xfId="23" applyNumberFormat="1" applyFont="1" applyFill="1" applyBorder="1" applyAlignment="1" applyProtection="1">
      <alignment horizontal="center"/>
      <protection locked="0"/>
    </xf>
    <xf numFmtId="49" fontId="36" fillId="14" borderId="0" xfId="21" applyNumberFormat="1" applyFont="1" applyFill="1" applyBorder="1" applyAlignment="1" applyProtection="1">
      <alignment horizontal="left"/>
      <protection locked="0"/>
    </xf>
    <xf numFmtId="1" fontId="17" fillId="14" borderId="0" xfId="20" applyNumberFormat="1" applyFont="1" applyFill="1" applyBorder="1" applyAlignment="1" applyProtection="1">
      <alignment horizontal="center"/>
      <protection locked="0"/>
    </xf>
    <xf numFmtId="1" fontId="14" fillId="14" borderId="0" xfId="539" applyNumberFormat="1" applyFont="1" applyFill="1" applyBorder="1" applyAlignment="1" applyProtection="1">
      <alignment horizontal="center"/>
      <protection locked="0"/>
    </xf>
    <xf numFmtId="1" fontId="14" fillId="14" borderId="0" xfId="7" applyNumberFormat="1" applyFont="1" applyFill="1" applyBorder="1" applyAlignment="1" applyProtection="1">
      <alignment horizontal="center"/>
      <protection locked="0"/>
    </xf>
    <xf numFmtId="49" fontId="37" fillId="14" borderId="0" xfId="7" applyNumberFormat="1" applyFont="1" applyFill="1" applyBorder="1" applyAlignment="1" applyProtection="1">
      <alignment horizontal="left"/>
      <protection locked="0"/>
    </xf>
    <xf numFmtId="1" fontId="38" fillId="15" borderId="0" xfId="898" applyNumberFormat="1" applyFont="1" applyFill="1" applyBorder="1" applyAlignment="1" applyProtection="1">
      <alignment horizontal="center"/>
      <protection locked="0"/>
    </xf>
    <xf numFmtId="1" fontId="38" fillId="14" borderId="0" xfId="7" quotePrefix="1" applyNumberFormat="1" applyFont="1" applyFill="1" applyBorder="1" applyAlignment="1" applyProtection="1">
      <alignment horizontal="center"/>
      <protection locked="0"/>
    </xf>
    <xf numFmtId="1" fontId="38" fillId="14" borderId="0" xfId="6" applyNumberFormat="1" applyFont="1" applyFill="1" applyBorder="1" applyAlignment="1" applyProtection="1">
      <alignment horizontal="center"/>
      <protection locked="0"/>
    </xf>
    <xf numFmtId="49" fontId="17" fillId="40" borderId="0" xfId="897" applyNumberFormat="1" applyFont="1" applyFill="1" applyBorder="1" applyAlignment="1" applyProtection="1">
      <alignment horizontal="left"/>
      <protection locked="0"/>
    </xf>
    <xf numFmtId="1" fontId="14" fillId="40" borderId="0" xfId="897" applyNumberFormat="1" applyFont="1" applyFill="1" applyBorder="1" applyAlignment="1" applyProtection="1">
      <alignment horizontal="center"/>
      <protection locked="0"/>
    </xf>
    <xf numFmtId="1" fontId="14" fillId="40" borderId="0" xfId="539" applyNumberFormat="1" applyFont="1" applyFill="1" applyBorder="1" applyAlignment="1" applyProtection="1">
      <alignment horizontal="center"/>
      <protection locked="0"/>
    </xf>
    <xf numFmtId="49" fontId="38" fillId="40" borderId="0" xfId="23" applyNumberFormat="1" applyFont="1" applyFill="1" applyBorder="1" applyAlignment="1" applyProtection="1">
      <alignment horizontal="left"/>
      <protection locked="0"/>
    </xf>
    <xf numFmtId="49" fontId="17" fillId="40" borderId="0" xfId="23" applyNumberFormat="1" applyFont="1" applyFill="1" applyBorder="1" applyAlignment="1" applyProtection="1">
      <alignment horizontal="left"/>
      <protection locked="0"/>
    </xf>
    <xf numFmtId="1" fontId="38" fillId="40" borderId="0" xfId="539" applyNumberFormat="1" applyFont="1" applyFill="1" applyBorder="1" applyAlignment="1" applyProtection="1">
      <alignment horizontal="center"/>
      <protection locked="0"/>
    </xf>
    <xf numFmtId="49" fontId="14" fillId="13" borderId="0" xfId="9" applyNumberFormat="1" applyFont="1" applyFill="1" applyBorder="1" applyAlignment="1" applyProtection="1">
      <alignment horizontal="center"/>
      <protection locked="0"/>
    </xf>
    <xf numFmtId="49" fontId="14" fillId="13" borderId="0" xfId="9" applyNumberFormat="1" applyFont="1" applyFill="1" applyBorder="1" applyAlignment="1" applyProtection="1">
      <alignment horizontal="left"/>
      <protection locked="0"/>
    </xf>
    <xf numFmtId="49" fontId="36" fillId="13" borderId="0" xfId="9" applyNumberFormat="1" applyFont="1" applyFill="1" applyBorder="1" applyAlignment="1" applyProtection="1">
      <alignment horizontal="left"/>
      <protection locked="0"/>
    </xf>
    <xf numFmtId="3" fontId="14" fillId="0" borderId="21" xfId="100" applyNumberFormat="1" applyFont="1" applyFill="1" applyBorder="1" applyAlignment="1" applyProtection="1">
      <alignment horizontal="right"/>
      <protection locked="0"/>
    </xf>
    <xf numFmtId="3" fontId="14" fillId="0" borderId="41" xfId="100" applyNumberFormat="1" applyFont="1" applyFill="1" applyBorder="1" applyAlignment="1" applyProtection="1">
      <alignment horizontal="right"/>
      <protection locked="0"/>
    </xf>
    <xf numFmtId="49" fontId="14" fillId="13" borderId="0" xfId="20" applyNumberFormat="1" applyFont="1" applyFill="1" applyBorder="1" applyAlignment="1" applyProtection="1">
      <alignment horizontal="left"/>
      <protection locked="0"/>
    </xf>
    <xf numFmtId="49" fontId="36" fillId="13" borderId="0" xfId="20" applyNumberFormat="1" applyFont="1" applyFill="1" applyBorder="1" applyAlignment="1" applyProtection="1">
      <alignment horizontal="left"/>
      <protection locked="0"/>
    </xf>
    <xf numFmtId="49" fontId="14" fillId="13" borderId="0" xfId="6" applyNumberFormat="1" applyFont="1" applyFill="1" applyBorder="1" applyAlignment="1" applyProtection="1">
      <alignment horizontal="left"/>
      <protection locked="0"/>
    </xf>
    <xf numFmtId="49" fontId="36" fillId="13" borderId="0" xfId="6" applyNumberFormat="1" applyFont="1" applyFill="1" applyBorder="1" applyAlignment="1" applyProtection="1">
      <alignment horizontal="left"/>
      <protection locked="0"/>
    </xf>
    <xf numFmtId="49" fontId="37" fillId="13" borderId="0" xfId="20" applyNumberFormat="1" applyFont="1" applyFill="1" applyBorder="1" applyAlignment="1" applyProtection="1">
      <alignment horizontal="left"/>
      <protection locked="0"/>
    </xf>
    <xf numFmtId="1" fontId="38" fillId="13" borderId="0" xfId="20" applyNumberFormat="1" applyFont="1" applyFill="1" applyBorder="1" applyAlignment="1" applyProtection="1">
      <alignment horizontal="center"/>
      <protection locked="0"/>
    </xf>
    <xf numFmtId="164" fontId="14" fillId="13" borderId="0" xfId="6" applyFont="1" applyFill="1" applyBorder="1" applyProtection="1">
      <protection locked="0"/>
    </xf>
    <xf numFmtId="49" fontId="14" fillId="13" borderId="0" xfId="7" applyNumberFormat="1" applyFont="1" applyFill="1" applyBorder="1" applyAlignment="1" applyProtection="1">
      <alignment horizontal="left"/>
      <protection locked="0"/>
    </xf>
    <xf numFmtId="49" fontId="36" fillId="13" borderId="0" xfId="7" applyNumberFormat="1" applyFont="1" applyFill="1" applyBorder="1" applyAlignment="1" applyProtection="1">
      <alignment horizontal="left"/>
      <protection locked="0"/>
    </xf>
    <xf numFmtId="164" fontId="14" fillId="13" borderId="0" xfId="20" applyFont="1" applyFill="1" applyBorder="1" applyAlignment="1" applyProtection="1">
      <protection locked="0"/>
    </xf>
    <xf numFmtId="164" fontId="36" fillId="13" borderId="0" xfId="20" applyFont="1" applyFill="1" applyBorder="1" applyAlignment="1" applyProtection="1">
      <protection locked="0"/>
    </xf>
    <xf numFmtId="1" fontId="14" fillId="13" borderId="0" xfId="20" applyNumberFormat="1" applyFont="1" applyFill="1" applyBorder="1" applyAlignment="1" applyProtection="1">
      <alignment horizontal="center"/>
      <protection locked="0"/>
    </xf>
    <xf numFmtId="49" fontId="14" fillId="13" borderId="0" xfId="12953" applyNumberFormat="1" applyFont="1" applyFill="1" applyBorder="1" applyAlignment="1" applyProtection="1">
      <alignment horizontal="left"/>
      <protection locked="0"/>
    </xf>
    <xf numFmtId="1" fontId="14" fillId="13" borderId="0" xfId="7" applyNumberFormat="1" applyFont="1" applyFill="1" applyBorder="1" applyAlignment="1" applyProtection="1">
      <alignment horizontal="center"/>
      <protection locked="0"/>
    </xf>
    <xf numFmtId="1" fontId="14" fillId="41" borderId="0" xfId="898" applyNumberFormat="1" applyFont="1" applyFill="1" applyBorder="1" applyAlignment="1" applyProtection="1">
      <alignment horizontal="center"/>
      <protection locked="0"/>
    </xf>
    <xf numFmtId="49" fontId="14" fillId="42" borderId="0" xfId="23" applyNumberFormat="1" applyFont="1" applyFill="1" applyBorder="1" applyAlignment="1" applyProtection="1">
      <alignment horizontal="center"/>
      <protection locked="0"/>
    </xf>
    <xf numFmtId="49" fontId="14" fillId="42" borderId="0" xfId="9" applyNumberFormat="1" applyFont="1" applyFill="1" applyBorder="1" applyAlignment="1" applyProtection="1">
      <alignment horizontal="left"/>
      <protection locked="0"/>
    </xf>
    <xf numFmtId="49" fontId="14" fillId="42" borderId="0" xfId="9" applyNumberFormat="1" applyFont="1" applyFill="1" applyBorder="1" applyAlignment="1" applyProtection="1">
      <alignment horizontal="center"/>
      <protection locked="0"/>
    </xf>
    <xf numFmtId="49" fontId="14" fillId="42" borderId="21" xfId="9" applyNumberFormat="1" applyFont="1" applyFill="1" applyBorder="1" applyAlignment="1" applyProtection="1">
      <alignment horizontal="center"/>
      <protection locked="0"/>
    </xf>
    <xf numFmtId="49" fontId="14" fillId="42" borderId="0" xfId="23" applyNumberFormat="1" applyFont="1" applyFill="1" applyBorder="1" applyAlignment="1" applyProtection="1">
      <alignment horizontal="left"/>
      <protection locked="0"/>
    </xf>
    <xf numFmtId="49" fontId="36" fillId="42" borderId="0" xfId="23" applyNumberFormat="1" applyFont="1" applyFill="1" applyBorder="1" applyAlignment="1" applyProtection="1">
      <alignment horizontal="left"/>
      <protection locked="0"/>
    </xf>
    <xf numFmtId="1" fontId="14" fillId="42" borderId="0" xfId="20" applyNumberFormat="1" applyFont="1" applyFill="1" applyBorder="1" applyAlignment="1" applyProtection="1">
      <alignment horizontal="center"/>
      <protection locked="0"/>
    </xf>
    <xf numFmtId="49" fontId="14" fillId="42" borderId="0" xfId="7" applyNumberFormat="1" applyFont="1" applyFill="1" applyBorder="1" applyAlignment="1" applyProtection="1">
      <alignment horizontal="left"/>
      <protection locked="0"/>
    </xf>
    <xf numFmtId="3" fontId="14" fillId="42" borderId="0" xfId="7" applyFont="1" applyFill="1" applyBorder="1" applyAlignment="1" applyProtection="1">
      <protection locked="0"/>
    </xf>
    <xf numFmtId="49" fontId="14" fillId="42" borderId="0" xfId="897" applyNumberFormat="1" applyFont="1" applyFill="1" applyBorder="1" applyAlignment="1" applyProtection="1">
      <alignment horizontal="left"/>
      <protection locked="0"/>
    </xf>
    <xf numFmtId="1" fontId="14" fillId="43" borderId="0" xfId="898" applyNumberFormat="1" applyFont="1" applyFill="1" applyBorder="1" applyAlignment="1" applyProtection="1">
      <alignment horizontal="center"/>
      <protection locked="0"/>
    </xf>
    <xf numFmtId="49" fontId="36" fillId="42" borderId="0" xfId="897" applyNumberFormat="1" applyFont="1" applyFill="1" applyBorder="1" applyAlignment="1" applyProtection="1">
      <alignment horizontal="left"/>
      <protection locked="0"/>
    </xf>
    <xf numFmtId="1" fontId="14" fillId="42" borderId="0" xfId="897" applyNumberFormat="1" applyFont="1" applyFill="1" applyBorder="1" applyAlignment="1" applyProtection="1">
      <alignment horizontal="center"/>
      <protection locked="0"/>
    </xf>
    <xf numFmtId="1" fontId="14" fillId="42" borderId="0" xfId="539" applyNumberFormat="1" applyFont="1" applyFill="1" applyBorder="1" applyAlignment="1" applyProtection="1">
      <alignment horizontal="center"/>
      <protection locked="0"/>
    </xf>
    <xf numFmtId="1" fontId="14" fillId="42" borderId="0" xfId="23" applyNumberFormat="1" applyFont="1" applyFill="1" applyBorder="1" applyAlignment="1" applyProtection="1">
      <alignment horizontal="center"/>
      <protection locked="0"/>
    </xf>
    <xf numFmtId="49" fontId="36" fillId="42" borderId="0" xfId="7" applyNumberFormat="1" applyFont="1" applyFill="1" applyBorder="1" applyAlignment="1" applyProtection="1">
      <alignment horizontal="left"/>
      <protection locked="0"/>
    </xf>
    <xf numFmtId="1" fontId="14" fillId="42" borderId="0" xfId="7" applyNumberFormat="1" applyFont="1" applyFill="1" applyBorder="1" applyAlignment="1" applyProtection="1">
      <alignment horizontal="center"/>
      <protection locked="0"/>
    </xf>
    <xf numFmtId="3" fontId="36" fillId="42" borderId="0" xfId="7" applyFont="1" applyFill="1" applyBorder="1" applyAlignment="1" applyProtection="1">
      <protection locked="0"/>
    </xf>
    <xf numFmtId="49" fontId="14" fillId="6" borderId="0" xfId="7" applyNumberFormat="1" applyFont="1" applyFill="1" applyBorder="1" applyAlignment="1" applyProtection="1">
      <alignment horizontal="left"/>
      <protection locked="0"/>
    </xf>
    <xf numFmtId="49" fontId="36" fillId="6" borderId="0" xfId="7" applyNumberFormat="1" applyFont="1" applyFill="1" applyBorder="1" applyAlignment="1" applyProtection="1">
      <alignment horizontal="left"/>
      <protection locked="0"/>
    </xf>
    <xf numFmtId="49" fontId="49" fillId="6" borderId="0" xfId="23" applyNumberFormat="1" applyFont="1" applyFill="1" applyBorder="1" applyAlignment="1" applyProtection="1">
      <alignment horizontal="left"/>
      <protection locked="0"/>
    </xf>
    <xf numFmtId="1" fontId="14" fillId="44" borderId="0" xfId="898" applyNumberFormat="1" applyFont="1" applyFill="1" applyBorder="1" applyAlignment="1" applyProtection="1">
      <alignment horizontal="center"/>
      <protection locked="0"/>
    </xf>
    <xf numFmtId="1" fontId="38" fillId="6" borderId="0" xfId="6" applyNumberFormat="1" applyFont="1" applyFill="1" applyBorder="1" applyAlignment="1" applyProtection="1">
      <alignment horizontal="center"/>
      <protection locked="0"/>
    </xf>
    <xf numFmtId="1" fontId="17" fillId="6" borderId="0" xfId="539" applyNumberFormat="1" applyFont="1" applyFill="1" applyBorder="1" applyAlignment="1" applyProtection="1">
      <alignment horizontal="center"/>
      <protection locked="0"/>
    </xf>
    <xf numFmtId="1" fontId="38" fillId="6" borderId="0" xfId="539" applyNumberFormat="1" applyFont="1" applyFill="1" applyBorder="1" applyAlignment="1" applyProtection="1">
      <alignment horizontal="center"/>
      <protection locked="0"/>
    </xf>
    <xf numFmtId="49" fontId="14" fillId="16" borderId="0" xfId="2" applyNumberFormat="1" applyFont="1" applyFill="1" applyBorder="1" applyAlignment="1" applyProtection="1">
      <alignment horizontal="center"/>
      <protection locked="0"/>
    </xf>
    <xf numFmtId="49" fontId="14" fillId="16" borderId="0" xfId="7" applyNumberFormat="1" applyFont="1" applyFill="1" applyBorder="1" applyAlignment="1" applyProtection="1">
      <alignment horizontal="center"/>
      <protection locked="0"/>
    </xf>
    <xf numFmtId="49" fontId="14" fillId="45" borderId="0" xfId="898" applyNumberFormat="1" applyFont="1" applyFill="1" applyBorder="1" applyAlignment="1" applyProtection="1">
      <alignment horizontal="center"/>
      <protection locked="0"/>
    </xf>
    <xf numFmtId="49" fontId="14" fillId="16" borderId="0" xfId="897" applyNumberFormat="1" applyFont="1" applyFill="1" applyBorder="1" applyAlignment="1" applyProtection="1">
      <alignment horizontal="center"/>
      <protection locked="0"/>
    </xf>
    <xf numFmtId="49" fontId="14" fillId="16" borderId="0" xfId="23" applyNumberFormat="1" applyFont="1" applyFill="1" applyBorder="1" applyAlignment="1" applyProtection="1">
      <alignment horizontal="center"/>
      <protection locked="0"/>
    </xf>
    <xf numFmtId="49" fontId="14" fillId="16" borderId="0" xfId="2" applyNumberFormat="1" applyFont="1" applyFill="1" applyBorder="1" applyAlignment="1" applyProtection="1">
      <alignment horizontal="left"/>
      <protection locked="0"/>
    </xf>
    <xf numFmtId="3" fontId="17" fillId="8" borderId="21" xfId="100" applyNumberFormat="1" applyFont="1" applyFill="1" applyBorder="1" applyAlignment="1" applyProtection="1">
      <alignment horizontal="right"/>
      <protection locked="0"/>
    </xf>
    <xf numFmtId="49" fontId="14" fillId="16" borderId="0" xfId="6" applyNumberFormat="1" applyFont="1" applyFill="1" applyBorder="1" applyAlignment="1" applyProtection="1">
      <alignment horizontal="center"/>
      <protection locked="0"/>
    </xf>
    <xf numFmtId="37" fontId="12" fillId="8" borderId="51" xfId="10" applyNumberFormat="1" applyFont="1" applyFill="1" applyBorder="1" applyAlignment="1" applyProtection="1">
      <alignment horizontal="left" vertical="top" wrapText="1"/>
      <protection locked="0"/>
    </xf>
    <xf numFmtId="49" fontId="14" fillId="40" borderId="0" xfId="6" applyNumberFormat="1" applyFont="1" applyFill="1" applyBorder="1" applyAlignment="1" applyProtection="1">
      <alignment horizontal="center"/>
      <protection locked="0"/>
    </xf>
    <xf numFmtId="49" fontId="14" fillId="40" borderId="0" xfId="899" applyNumberFormat="1" applyFont="1" applyFill="1" applyBorder="1" applyAlignment="1" applyProtection="1">
      <alignment horizontal="left"/>
      <protection locked="0"/>
    </xf>
    <xf numFmtId="165" fontId="14" fillId="0" borderId="21" xfId="16" applyNumberFormat="1" applyFont="1" applyFill="1" applyBorder="1" applyAlignment="1"/>
    <xf numFmtId="49" fontId="14" fillId="40" borderId="0" xfId="20" applyNumberFormat="1" applyFont="1" applyFill="1" applyBorder="1" applyAlignment="1" applyProtection="1">
      <alignment horizontal="left"/>
      <protection locked="0"/>
    </xf>
    <xf numFmtId="49" fontId="36" fillId="40" borderId="0" xfId="20" applyNumberFormat="1" applyFont="1" applyFill="1" applyBorder="1" applyAlignment="1" applyProtection="1">
      <alignment horizontal="left"/>
      <protection locked="0"/>
    </xf>
    <xf numFmtId="49" fontId="14" fillId="40" borderId="0" xfId="2" applyNumberFormat="1" applyFont="1" applyFill="1" applyBorder="1" applyAlignment="1" applyProtection="1">
      <alignment horizontal="left"/>
      <protection locked="0"/>
    </xf>
    <xf numFmtId="49" fontId="37" fillId="40" borderId="0" xfId="2" applyNumberFormat="1" applyFont="1" applyFill="1" applyBorder="1" applyAlignment="1" applyProtection="1">
      <alignment horizontal="left"/>
      <protection locked="0"/>
    </xf>
    <xf numFmtId="1" fontId="38" fillId="40" borderId="0" xfId="20" applyNumberFormat="1" applyFont="1" applyFill="1" applyBorder="1" applyAlignment="1" applyProtection="1">
      <alignment horizontal="center"/>
      <protection locked="0"/>
    </xf>
    <xf numFmtId="49" fontId="14" fillId="40" borderId="0" xfId="6" applyNumberFormat="1" applyFont="1" applyFill="1" applyBorder="1" applyAlignment="1" applyProtection="1">
      <alignment horizontal="left"/>
      <protection locked="0"/>
    </xf>
    <xf numFmtId="49" fontId="36" fillId="40" borderId="0" xfId="6" applyNumberFormat="1" applyFont="1" applyFill="1" applyBorder="1" applyAlignment="1" applyProtection="1">
      <alignment horizontal="left"/>
      <protection locked="0"/>
    </xf>
    <xf numFmtId="0" fontId="14" fillId="40" borderId="0" xfId="12954" applyNumberFormat="1" applyFont="1" applyFill="1" applyBorder="1" applyAlignment="1" applyProtection="1">
      <protection locked="0"/>
    </xf>
    <xf numFmtId="0" fontId="36" fillId="40" borderId="0" xfId="12954" applyNumberFormat="1" applyFont="1" applyFill="1" applyBorder="1" applyAlignment="1" applyProtection="1">
      <protection locked="0"/>
    </xf>
    <xf numFmtId="49" fontId="37" fillId="40" borderId="0" xfId="20" applyNumberFormat="1" applyFont="1" applyFill="1" applyBorder="1" applyAlignment="1" applyProtection="1">
      <alignment horizontal="left"/>
      <protection locked="0"/>
    </xf>
    <xf numFmtId="49" fontId="36" fillId="42" borderId="0" xfId="9" applyNumberFormat="1" applyFont="1" applyFill="1" applyBorder="1" applyAlignment="1" applyProtection="1">
      <alignment horizontal="left"/>
      <protection locked="0"/>
    </xf>
    <xf numFmtId="49" fontId="14" fillId="42" borderId="0" xfId="6" applyNumberFormat="1" applyFont="1" applyFill="1" applyBorder="1" applyAlignment="1" applyProtection="1">
      <alignment horizontal="left"/>
      <protection locked="0"/>
    </xf>
    <xf numFmtId="49" fontId="36" fillId="42" borderId="0" xfId="6" applyNumberFormat="1" applyFont="1" applyFill="1" applyBorder="1" applyAlignment="1" applyProtection="1">
      <alignment horizontal="left"/>
      <protection locked="0"/>
    </xf>
    <xf numFmtId="49" fontId="36" fillId="42" borderId="0" xfId="20" applyNumberFormat="1" applyFont="1" applyFill="1" applyBorder="1" applyAlignment="1" applyProtection="1">
      <alignment horizontal="left"/>
      <protection locked="0"/>
    </xf>
    <xf numFmtId="49" fontId="14" fillId="42" borderId="0" xfId="20" applyNumberFormat="1" applyFont="1" applyFill="1" applyBorder="1" applyAlignment="1" applyProtection="1">
      <alignment horizontal="left"/>
      <protection locked="0"/>
    </xf>
    <xf numFmtId="49" fontId="37" fillId="42" borderId="0" xfId="20" applyNumberFormat="1" applyFont="1" applyFill="1" applyBorder="1" applyAlignment="1" applyProtection="1">
      <alignment horizontal="left"/>
      <protection locked="0"/>
    </xf>
    <xf numFmtId="1" fontId="38" fillId="42" borderId="0" xfId="20" applyNumberFormat="1" applyFont="1" applyFill="1" applyBorder="1" applyAlignment="1" applyProtection="1">
      <alignment horizontal="center"/>
      <protection locked="0"/>
    </xf>
    <xf numFmtId="164" fontId="14" fillId="42" borderId="0" xfId="20" applyFont="1" applyFill="1" applyBorder="1" applyAlignment="1" applyProtection="1">
      <protection locked="0"/>
    </xf>
    <xf numFmtId="49" fontId="14" fillId="42" borderId="54" xfId="9" applyNumberFormat="1" applyFont="1" applyFill="1" applyBorder="1" applyAlignment="1" applyProtection="1">
      <alignment horizontal="center"/>
      <protection locked="0"/>
    </xf>
    <xf numFmtId="49" fontId="14" fillId="42" borderId="0" xfId="2" applyNumberFormat="1" applyFont="1" applyFill="1" applyBorder="1" applyAlignment="1" applyProtection="1">
      <alignment horizontal="center"/>
      <protection locked="0"/>
    </xf>
    <xf numFmtId="1" fontId="17" fillId="42" borderId="0" xfId="20" applyNumberFormat="1" applyFont="1" applyFill="1" applyBorder="1" applyAlignment="1" applyProtection="1">
      <alignment horizontal="center"/>
      <protection locked="0"/>
    </xf>
    <xf numFmtId="1" fontId="17" fillId="43" borderId="0" xfId="898" applyNumberFormat="1" applyFont="1" applyFill="1" applyBorder="1" applyAlignment="1" applyProtection="1">
      <alignment horizontal="center"/>
      <protection locked="0"/>
    </xf>
    <xf numFmtId="49" fontId="36" fillId="42" borderId="0" xfId="20" applyNumberFormat="1" applyFont="1" applyFill="1" applyBorder="1" applyAlignment="1" applyProtection="1">
      <alignment horizontal="center"/>
      <protection locked="0"/>
    </xf>
    <xf numFmtId="49" fontId="14" fillId="13" borderId="0" xfId="897" applyNumberFormat="1" applyFont="1" applyFill="1" applyBorder="1" applyAlignment="1" applyProtection="1">
      <alignment horizontal="left"/>
      <protection locked="0"/>
    </xf>
    <xf numFmtId="49" fontId="36" fillId="13" borderId="0" xfId="897" applyNumberFormat="1" applyFont="1" applyFill="1" applyBorder="1" applyAlignment="1" applyProtection="1">
      <alignment horizontal="left"/>
      <protection locked="0"/>
    </xf>
    <xf numFmtId="49" fontId="14" fillId="46" borderId="0" xfId="9" applyNumberFormat="1" applyFont="1" applyFill="1" applyBorder="1" applyAlignment="1" applyProtection="1">
      <alignment horizontal="center"/>
      <protection locked="0"/>
    </xf>
    <xf numFmtId="49" fontId="14" fillId="46" borderId="0" xfId="897" applyNumberFormat="1" applyFont="1" applyFill="1" applyBorder="1" applyAlignment="1" applyProtection="1">
      <alignment horizontal="left"/>
      <protection locked="0"/>
    </xf>
    <xf numFmtId="3" fontId="14" fillId="13" borderId="0" xfId="7" applyFont="1" applyFill="1" applyBorder="1" applyProtection="1">
      <protection locked="0"/>
    </xf>
    <xf numFmtId="3" fontId="14" fillId="8" borderId="0" xfId="7" applyFont="1" applyFill="1" applyBorder="1" applyProtection="1">
      <protection locked="0"/>
    </xf>
    <xf numFmtId="1" fontId="14" fillId="13" borderId="0" xfId="23" applyNumberFormat="1" applyFont="1" applyFill="1" applyBorder="1" applyAlignment="1" applyProtection="1">
      <alignment horizontal="center"/>
      <protection locked="0"/>
    </xf>
    <xf numFmtId="1" fontId="14" fillId="13" borderId="0" xfId="897" applyNumberFormat="1" applyFont="1" applyFill="1" applyBorder="1" applyAlignment="1" applyProtection="1">
      <alignment horizontal="center"/>
      <protection locked="0"/>
    </xf>
    <xf numFmtId="1" fontId="14" fillId="13" borderId="0" xfId="539" applyNumberFormat="1" applyFont="1" applyFill="1" applyBorder="1" applyAlignment="1" applyProtection="1">
      <alignment horizontal="center"/>
      <protection locked="0"/>
    </xf>
    <xf numFmtId="49" fontId="14" fillId="14" borderId="54" xfId="9" applyNumberFormat="1" applyFont="1" applyFill="1" applyBorder="1" applyAlignment="1" applyProtection="1">
      <alignment horizontal="center"/>
      <protection locked="0"/>
    </xf>
    <xf numFmtId="37" fontId="14" fillId="5" borderId="21" xfId="16" applyNumberFormat="1" applyFont="1" applyFill="1" applyBorder="1" applyAlignment="1" applyProtection="1">
      <alignment horizontal="right"/>
      <protection locked="0"/>
    </xf>
    <xf numFmtId="37" fontId="14" fillId="5" borderId="53" xfId="16" applyNumberFormat="1" applyFont="1" applyFill="1" applyBorder="1" applyAlignment="1" applyProtection="1">
      <alignment horizontal="right"/>
      <protection locked="0"/>
    </xf>
    <xf numFmtId="37" fontId="14" fillId="0" borderId="41" xfId="16" applyNumberFormat="1" applyFont="1" applyFill="1" applyBorder="1" applyProtection="1">
      <protection locked="0"/>
    </xf>
    <xf numFmtId="37" fontId="14" fillId="5" borderId="0" xfId="16" applyNumberFormat="1" applyFont="1" applyFill="1" applyBorder="1" applyAlignment="1" applyProtection="1">
      <alignment horizontal="right"/>
      <protection locked="0"/>
    </xf>
    <xf numFmtId="37" fontId="14" fillId="0" borderId="21" xfId="16" applyNumberFormat="1" applyFont="1" applyFill="1" applyBorder="1" applyProtection="1">
      <protection locked="0"/>
    </xf>
    <xf numFmtId="37" fontId="14" fillId="5" borderId="41" xfId="16" applyNumberFormat="1" applyFont="1" applyFill="1" applyBorder="1" applyAlignment="1" applyProtection="1">
      <alignment horizontal="right"/>
      <protection locked="0"/>
    </xf>
    <xf numFmtId="37" fontId="14" fillId="0" borderId="11" xfId="16" applyNumberFormat="1" applyFont="1" applyFill="1" applyBorder="1" applyProtection="1">
      <protection locked="0"/>
    </xf>
    <xf numFmtId="37" fontId="17" fillId="0" borderId="11" xfId="16" applyNumberFormat="1" applyFont="1" applyFill="1" applyBorder="1" applyAlignment="1" applyProtection="1">
      <protection locked="0"/>
    </xf>
    <xf numFmtId="37" fontId="17" fillId="0" borderId="21" xfId="16" applyNumberFormat="1" applyFont="1" applyFill="1" applyBorder="1" applyAlignment="1" applyProtection="1">
      <alignment horizontal="right"/>
      <protection locked="0"/>
    </xf>
    <xf numFmtId="37" fontId="17" fillId="0" borderId="41" xfId="16" applyNumberFormat="1" applyFont="1" applyFill="1" applyBorder="1" applyAlignment="1" applyProtection="1">
      <alignment horizontal="right"/>
      <protection locked="0"/>
    </xf>
    <xf numFmtId="37" fontId="17" fillId="0" borderId="11" xfId="16" applyNumberFormat="1" applyFont="1" applyFill="1" applyBorder="1" applyAlignment="1" applyProtection="1">
      <alignment horizontal="right"/>
      <protection locked="0"/>
    </xf>
    <xf numFmtId="49" fontId="14" fillId="14" borderId="0" xfId="6" applyNumberFormat="1" applyFont="1" applyFill="1" applyBorder="1" applyAlignment="1" applyProtection="1">
      <alignment horizontal="left"/>
      <protection locked="0"/>
    </xf>
    <xf numFmtId="37" fontId="14" fillId="0" borderId="41" xfId="16" applyNumberFormat="1" applyFont="1" applyBorder="1" applyProtection="1">
      <protection locked="0"/>
    </xf>
    <xf numFmtId="49" fontId="36" fillId="14" borderId="0" xfId="20" applyNumberFormat="1" applyFont="1" applyFill="1" applyBorder="1" applyAlignment="1" applyProtection="1">
      <alignment horizontal="left"/>
      <protection locked="0"/>
    </xf>
    <xf numFmtId="37" fontId="12" fillId="0" borderId="51" xfId="10" applyNumberFormat="1" applyFont="1" applyFill="1" applyBorder="1" applyAlignment="1" applyProtection="1">
      <alignment horizontal="left" vertical="top" wrapText="1"/>
    </xf>
    <xf numFmtId="37" fontId="12" fillId="0" borderId="52" xfId="10" applyNumberFormat="1" applyFont="1" applyFill="1" applyBorder="1" applyAlignment="1" applyProtection="1">
      <alignment horizontal="left" vertical="top" wrapText="1"/>
      <protection locked="0"/>
    </xf>
    <xf numFmtId="164" fontId="12" fillId="0" borderId="51" xfId="100" applyFont="1" applyFill="1" applyBorder="1" applyAlignment="1">
      <alignment horizontal="left" vertical="top" wrapText="1"/>
    </xf>
    <xf numFmtId="37" fontId="12" fillId="0" borderId="51" xfId="10" applyNumberFormat="1" applyFont="1" applyFill="1" applyBorder="1" applyAlignment="1" applyProtection="1">
      <alignment horizontal="left" vertical="top" wrapText="1"/>
      <protection locked="0"/>
    </xf>
    <xf numFmtId="164" fontId="12" fillId="8" borderId="51" xfId="100" applyFont="1" applyFill="1" applyBorder="1" applyAlignment="1">
      <alignment horizontal="left" vertical="top" wrapText="1"/>
    </xf>
    <xf numFmtId="49" fontId="49" fillId="40" borderId="0" xfId="23" applyNumberFormat="1" applyFont="1" applyFill="1" applyBorder="1" applyAlignment="1" applyProtection="1">
      <alignment horizontal="left"/>
      <protection locked="0"/>
    </xf>
    <xf numFmtId="1" fontId="14" fillId="40" borderId="0" xfId="7" applyNumberFormat="1" applyFont="1" applyFill="1" applyBorder="1" applyAlignment="1" applyProtection="1">
      <alignment horizontal="center"/>
      <protection locked="0"/>
    </xf>
    <xf numFmtId="1" fontId="14" fillId="47" borderId="0" xfId="898" applyNumberFormat="1" applyFont="1" applyFill="1" applyBorder="1" applyAlignment="1" applyProtection="1">
      <alignment horizontal="center"/>
      <protection locked="0"/>
    </xf>
    <xf numFmtId="164" fontId="14" fillId="40" borderId="0" xfId="23" applyFont="1" applyFill="1" applyBorder="1" applyProtection="1">
      <protection locked="0"/>
    </xf>
    <xf numFmtId="164" fontId="36" fillId="40" borderId="0" xfId="23" applyFont="1" applyFill="1" applyBorder="1" applyProtection="1">
      <protection locked="0"/>
    </xf>
    <xf numFmtId="1" fontId="14" fillId="40" borderId="0" xfId="23" applyNumberFormat="1" applyFont="1" applyFill="1" applyBorder="1" applyAlignment="1" applyProtection="1">
      <alignment horizontal="center"/>
      <protection locked="0"/>
    </xf>
    <xf numFmtId="1" fontId="38" fillId="40" borderId="0" xfId="6" applyNumberFormat="1" applyFont="1" applyFill="1" applyBorder="1" applyAlignment="1" applyProtection="1">
      <alignment horizontal="center"/>
      <protection locked="0"/>
    </xf>
    <xf numFmtId="1" fontId="14" fillId="9" borderId="0" xfId="897" applyNumberFormat="1" applyFont="1" applyFill="1" applyBorder="1" applyAlignment="1" applyProtection="1">
      <alignment horizontal="center"/>
      <protection locked="0"/>
    </xf>
    <xf numFmtId="1" fontId="14" fillId="9" borderId="0" xfId="6" applyNumberFormat="1" applyFont="1" applyFill="1" applyBorder="1" applyAlignment="1" applyProtection="1">
      <alignment horizontal="center"/>
      <protection locked="0"/>
    </xf>
    <xf numFmtId="49" fontId="36" fillId="9" borderId="0" xfId="2614" applyNumberFormat="1" applyFont="1" applyFill="1" applyBorder="1" applyAlignment="1" applyProtection="1">
      <alignment horizontal="left"/>
      <protection locked="0"/>
    </xf>
    <xf numFmtId="1" fontId="14" fillId="9" borderId="0" xfId="539" applyNumberFormat="1" applyFont="1" applyFill="1" applyBorder="1" applyAlignment="1" applyProtection="1">
      <alignment horizontal="center"/>
      <protection locked="0"/>
    </xf>
    <xf numFmtId="49" fontId="49" fillId="10" borderId="0" xfId="23" applyNumberFormat="1" applyFont="1" applyFill="1" applyBorder="1" applyAlignment="1" applyProtection="1">
      <alignment horizontal="left"/>
      <protection locked="0"/>
    </xf>
    <xf numFmtId="1" fontId="50" fillId="9" borderId="0" xfId="539" applyNumberFormat="1" applyFont="1" applyFill="1" applyBorder="1" applyAlignment="1" applyProtection="1">
      <alignment horizontal="center"/>
      <protection locked="0"/>
    </xf>
    <xf numFmtId="49" fontId="68" fillId="42" borderId="0" xfId="23" applyNumberFormat="1" applyFont="1" applyFill="1" applyBorder="1" applyAlignment="1" applyProtection="1">
      <alignment horizontal="left"/>
      <protection locked="0"/>
    </xf>
    <xf numFmtId="1" fontId="14" fillId="8" borderId="0" xfId="23" applyNumberFormat="1" applyFont="1" applyFill="1" applyBorder="1" applyAlignment="1" applyProtection="1">
      <alignment horizontal="center"/>
      <protection locked="0"/>
    </xf>
    <xf numFmtId="1" fontId="14" fillId="8" borderId="0" xfId="20" applyNumberFormat="1" applyFont="1" applyFill="1" applyBorder="1" applyAlignment="1" applyProtection="1">
      <alignment horizontal="center"/>
      <protection locked="0"/>
    </xf>
    <xf numFmtId="49" fontId="14" fillId="16" borderId="0" xfId="20" applyNumberFormat="1" applyFont="1" applyFill="1" applyBorder="1" applyAlignment="1" applyProtection="1">
      <alignment horizontal="center"/>
      <protection locked="0"/>
    </xf>
    <xf numFmtId="49" fontId="36" fillId="16" borderId="0" xfId="539" applyNumberFormat="1" applyFont="1" applyFill="1" applyBorder="1" applyAlignment="1" applyProtection="1">
      <alignment horizontal="left"/>
      <protection locked="0"/>
    </xf>
    <xf numFmtId="49" fontId="14" fillId="16" borderId="0" xfId="20" applyNumberFormat="1" applyFont="1" applyFill="1" applyBorder="1" applyAlignment="1" applyProtection="1">
      <alignment horizontal="left"/>
      <protection locked="0"/>
    </xf>
    <xf numFmtId="49" fontId="36" fillId="16" borderId="0" xfId="20" applyNumberFormat="1" applyFont="1" applyFill="1" applyBorder="1" applyAlignment="1" applyProtection="1">
      <alignment horizontal="left"/>
      <protection locked="0"/>
    </xf>
    <xf numFmtId="1" fontId="14" fillId="16" borderId="0" xfId="20" applyNumberFormat="1" applyFont="1" applyFill="1" applyBorder="1" applyAlignment="1" applyProtection="1">
      <alignment horizontal="center"/>
      <protection locked="0"/>
    </xf>
    <xf numFmtId="49" fontId="49" fillId="16" borderId="0" xfId="20" applyNumberFormat="1" applyFont="1" applyFill="1" applyBorder="1" applyAlignment="1" applyProtection="1">
      <alignment horizontal="left"/>
      <protection locked="0"/>
    </xf>
    <xf numFmtId="3" fontId="14" fillId="16" borderId="0" xfId="7" applyFont="1" applyFill="1" applyBorder="1" applyAlignment="1" applyProtection="1">
      <protection locked="0"/>
    </xf>
    <xf numFmtId="3" fontId="36" fillId="16" borderId="0" xfId="7" applyFont="1" applyFill="1" applyBorder="1" applyAlignment="1" applyProtection="1">
      <protection locked="0"/>
    </xf>
    <xf numFmtId="1" fontId="17" fillId="9" borderId="0" xfId="539" applyNumberFormat="1" applyFont="1" applyFill="1" applyBorder="1" applyAlignment="1" applyProtection="1">
      <alignment horizontal="center"/>
      <protection locked="0"/>
    </xf>
    <xf numFmtId="49" fontId="14" fillId="16" borderId="21" xfId="9" applyNumberFormat="1" applyFont="1" applyFill="1" applyBorder="1" applyAlignment="1" applyProtection="1">
      <alignment horizontal="center"/>
      <protection locked="0"/>
    </xf>
    <xf numFmtId="49" fontId="14" fillId="16" borderId="54" xfId="20" applyNumberFormat="1" applyFont="1" applyFill="1" applyBorder="1" applyAlignment="1" applyProtection="1">
      <alignment horizontal="center"/>
      <protection locked="0"/>
    </xf>
    <xf numFmtId="49" fontId="14" fillId="6" borderId="0" xfId="7" applyNumberFormat="1" applyFont="1" applyFill="1" applyBorder="1" applyAlignment="1" applyProtection="1">
      <alignment horizontal="center"/>
      <protection locked="0"/>
    </xf>
    <xf numFmtId="49" fontId="14" fillId="40" borderId="21" xfId="9" applyNumberFormat="1" applyFont="1" applyFill="1" applyBorder="1" applyAlignment="1" applyProtection="1">
      <alignment horizontal="center"/>
      <protection locked="0"/>
    </xf>
    <xf numFmtId="49" fontId="14" fillId="14" borderId="21" xfId="9" applyNumberFormat="1" applyFont="1" applyFill="1" applyBorder="1" applyAlignment="1" applyProtection="1">
      <alignment horizontal="center"/>
      <protection locked="0"/>
    </xf>
    <xf numFmtId="49" fontId="14" fillId="14" borderId="21" xfId="899" applyNumberFormat="1" applyFont="1" applyFill="1" applyBorder="1" applyAlignment="1" applyProtection="1">
      <alignment horizontal="center"/>
      <protection locked="0"/>
    </xf>
    <xf numFmtId="49" fontId="14" fillId="16" borderId="21" xfId="2" applyNumberFormat="1" applyFont="1" applyFill="1" applyBorder="1" applyAlignment="1" applyProtection="1">
      <alignment horizontal="center"/>
      <protection locked="0"/>
    </xf>
    <xf numFmtId="49" fontId="14" fillId="12" borderId="21" xfId="9" applyNumberFormat="1" applyFont="1" applyFill="1" applyBorder="1" applyAlignment="1" applyProtection="1">
      <alignment horizontal="center"/>
      <protection locked="0"/>
    </xf>
    <xf numFmtId="49" fontId="14" fillId="16" borderId="21" xfId="20" applyNumberFormat="1" applyFont="1" applyFill="1" applyBorder="1" applyAlignment="1" applyProtection="1">
      <alignment horizontal="center"/>
      <protection locked="0"/>
    </xf>
    <xf numFmtId="49" fontId="14" fillId="40" borderId="54" xfId="9" applyNumberFormat="1" applyFont="1" applyFill="1" applyBorder="1" applyAlignment="1" applyProtection="1">
      <alignment horizontal="center"/>
      <protection locked="0"/>
    </xf>
    <xf numFmtId="3" fontId="17" fillId="0" borderId="0" xfId="66" applyNumberFormat="1" applyFont="1" applyFill="1" applyBorder="1" applyAlignment="1" applyProtection="1">
      <alignment horizontal="right"/>
      <protection locked="0"/>
    </xf>
    <xf numFmtId="3" fontId="17" fillId="8" borderId="41" xfId="100" applyNumberFormat="1" applyFont="1" applyFill="1" applyBorder="1" applyAlignment="1" applyProtection="1">
      <alignment horizontal="right"/>
      <protection locked="0"/>
    </xf>
    <xf numFmtId="3" fontId="17" fillId="0" borderId="4" xfId="66" applyNumberFormat="1" applyFont="1" applyFill="1" applyBorder="1" applyAlignment="1" applyProtection="1">
      <alignment horizontal="right"/>
      <protection locked="0"/>
    </xf>
    <xf numFmtId="0" fontId="17" fillId="0" borderId="21" xfId="0" applyNumberFormat="1" applyFont="1" applyFill="1" applyBorder="1" applyAlignment="1"/>
    <xf numFmtId="3" fontId="17" fillId="0" borderId="0" xfId="901" applyNumberFormat="1" applyFont="1" applyFill="1" applyBorder="1" applyAlignment="1" applyProtection="1">
      <alignment horizontal="right"/>
      <protection locked="0"/>
    </xf>
    <xf numFmtId="1" fontId="17" fillId="16" borderId="0" xfId="539" applyNumberFormat="1" applyFont="1" applyFill="1" applyBorder="1" applyAlignment="1" applyProtection="1">
      <alignment horizontal="center"/>
      <protection locked="0"/>
    </xf>
    <xf numFmtId="1" fontId="14" fillId="16" borderId="0" xfId="7" applyNumberFormat="1" applyFont="1" applyFill="1" applyBorder="1" applyAlignment="1" applyProtection="1">
      <alignment horizontal="center"/>
      <protection locked="0"/>
    </xf>
    <xf numFmtId="49" fontId="49" fillId="16" borderId="0" xfId="23" applyNumberFormat="1" applyFont="1" applyFill="1" applyBorder="1" applyAlignment="1" applyProtection="1">
      <alignment horizontal="left"/>
      <protection locked="0"/>
    </xf>
    <xf numFmtId="3" fontId="14" fillId="0" borderId="65" xfId="2" applyNumberFormat="1" applyFont="1" applyFill="1" applyBorder="1" applyAlignment="1">
      <alignment horizontal="right"/>
    </xf>
    <xf numFmtId="3" fontId="14" fillId="0" borderId="66" xfId="2" applyNumberFormat="1" applyFont="1" applyFill="1" applyBorder="1" applyAlignment="1">
      <alignment horizontal="right"/>
    </xf>
    <xf numFmtId="3" fontId="17" fillId="0" borderId="67" xfId="2" applyNumberFormat="1" applyFont="1" applyFill="1" applyBorder="1" applyAlignment="1">
      <alignment horizontal="right"/>
    </xf>
    <xf numFmtId="3" fontId="14" fillId="0" borderId="65" xfId="2" applyNumberFormat="1" applyFont="1" applyFill="1" applyBorder="1" applyAlignment="1">
      <alignment horizontal="right" vertical="center"/>
    </xf>
    <xf numFmtId="3" fontId="14" fillId="0" borderId="66" xfId="2" applyNumberFormat="1" applyFont="1" applyFill="1" applyBorder="1" applyAlignment="1">
      <alignment horizontal="right" vertical="center"/>
    </xf>
    <xf numFmtId="3" fontId="17" fillId="0" borderId="67" xfId="2" applyNumberFormat="1" applyFont="1" applyFill="1" applyBorder="1" applyAlignment="1">
      <alignment horizontal="right" vertical="center"/>
    </xf>
    <xf numFmtId="3" fontId="14" fillId="48" borderId="24" xfId="2" applyNumberFormat="1" applyFont="1" applyFill="1" applyBorder="1" applyAlignment="1">
      <alignment horizontal="right"/>
    </xf>
    <xf numFmtId="3" fontId="14" fillId="48" borderId="0" xfId="2" applyNumberFormat="1" applyFont="1" applyFill="1" applyBorder="1" applyAlignment="1">
      <alignment horizontal="right"/>
    </xf>
    <xf numFmtId="3" fontId="17" fillId="48" borderId="11" xfId="2" applyNumberFormat="1" applyFont="1" applyFill="1" applyBorder="1" applyAlignment="1">
      <alignment horizontal="right"/>
    </xf>
    <xf numFmtId="164" fontId="17" fillId="48" borderId="11" xfId="2" applyNumberFormat="1" applyFont="1" applyFill="1" applyBorder="1" applyAlignment="1">
      <alignment horizontal="right"/>
    </xf>
    <xf numFmtId="3" fontId="17" fillId="48" borderId="0" xfId="2" applyNumberFormat="1" applyFont="1" applyFill="1" applyBorder="1" applyAlignment="1">
      <alignment horizontal="right"/>
    </xf>
    <xf numFmtId="3" fontId="17" fillId="48" borderId="29" xfId="2" applyNumberFormat="1" applyFont="1" applyFill="1" applyBorder="1" applyAlignment="1">
      <alignment horizontal="right"/>
    </xf>
    <xf numFmtId="0" fontId="12" fillId="0" borderId="38" xfId="3" applyNumberFormat="1" applyFont="1" applyFill="1" applyBorder="1" applyAlignment="1">
      <alignment horizontal="left" vertical="top" wrapText="1"/>
    </xf>
    <xf numFmtId="37" fontId="12" fillId="0" borderId="46" xfId="10" applyNumberFormat="1" applyFont="1" applyFill="1" applyBorder="1" applyAlignment="1" applyProtection="1">
      <alignment horizontal="left" vertical="top" wrapText="1"/>
      <protection locked="0"/>
    </xf>
    <xf numFmtId="0" fontId="12" fillId="0" borderId="46" xfId="15" applyNumberFormat="1" applyFont="1" applyFill="1" applyBorder="1" applyAlignment="1">
      <alignment horizontal="left" vertical="top" wrapText="1"/>
    </xf>
    <xf numFmtId="37" fontId="12" fillId="0" borderId="52" xfId="10" applyNumberFormat="1" applyFont="1" applyFill="1" applyBorder="1" applyAlignment="1" applyProtection="1">
      <alignment horizontal="left" vertical="top" wrapText="1"/>
    </xf>
    <xf numFmtId="164" fontId="12" fillId="0" borderId="51" xfId="15" applyNumberFormat="1" applyFont="1" applyFill="1" applyBorder="1" applyAlignment="1">
      <alignment horizontal="left" vertical="top" wrapText="1"/>
    </xf>
    <xf numFmtId="37" fontId="12" fillId="0" borderId="43" xfId="10" applyNumberFormat="1" applyFont="1" applyFill="1" applyBorder="1" applyAlignment="1" applyProtection="1">
      <alignment horizontal="left" vertical="top" wrapText="1"/>
      <protection locked="0"/>
    </xf>
    <xf numFmtId="0" fontId="12" fillId="0" borderId="38" xfId="11" applyNumberFormat="1" applyFont="1" applyFill="1" applyBorder="1" applyAlignment="1">
      <alignment horizontal="left" vertical="top" wrapText="1"/>
    </xf>
    <xf numFmtId="37" fontId="12" fillId="0" borderId="35" xfId="10" applyNumberFormat="1" applyFont="1" applyFill="1" applyBorder="1" applyAlignment="1" applyProtection="1">
      <alignment horizontal="left" vertical="top" wrapText="1"/>
    </xf>
    <xf numFmtId="37" fontId="12" fillId="0" borderId="35" xfId="10" applyNumberFormat="1" applyFont="1" applyFill="1" applyBorder="1" applyAlignment="1" applyProtection="1">
      <alignment horizontal="left" vertical="top" wrapText="1"/>
      <protection locked="0"/>
    </xf>
    <xf numFmtId="0" fontId="12" fillId="0" borderId="51" xfId="15" applyNumberFormat="1" applyFont="1" applyFill="1" applyBorder="1" applyAlignment="1">
      <alignment horizontal="left" vertical="top" wrapText="1"/>
    </xf>
    <xf numFmtId="37" fontId="12" fillId="0" borderId="34" xfId="10" applyNumberFormat="1" applyFont="1" applyFill="1" applyBorder="1" applyAlignment="1" applyProtection="1">
      <alignment horizontal="left" vertical="top" wrapText="1"/>
    </xf>
    <xf numFmtId="164" fontId="12" fillId="0" borderId="34" xfId="10" applyNumberFormat="1" applyFont="1" applyFill="1" applyBorder="1" applyAlignment="1" applyProtection="1">
      <alignment horizontal="left" vertical="top" wrapText="1"/>
      <protection locked="0"/>
    </xf>
    <xf numFmtId="164" fontId="12" fillId="0" borderId="38" xfId="10" applyNumberFormat="1" applyFont="1" applyFill="1" applyBorder="1" applyAlignment="1" applyProtection="1">
      <alignment horizontal="left" vertical="top" wrapText="1"/>
      <protection locked="0"/>
    </xf>
    <xf numFmtId="0" fontId="12" fillId="0" borderId="38" xfId="15" quotePrefix="1" applyNumberFormat="1" applyFont="1" applyFill="1" applyBorder="1" applyAlignment="1">
      <alignment horizontal="left" vertical="top" wrapText="1"/>
    </xf>
    <xf numFmtId="164" fontId="12" fillId="0" borderId="38" xfId="10" quotePrefix="1" applyNumberFormat="1" applyFont="1" applyFill="1" applyBorder="1" applyAlignment="1" applyProtection="1">
      <alignment horizontal="left" vertical="top" wrapText="1"/>
      <protection locked="0"/>
    </xf>
    <xf numFmtId="37" fontId="12" fillId="0" borderId="38" xfId="15" applyNumberFormat="1" applyFont="1" applyFill="1" applyBorder="1" applyAlignment="1" applyProtection="1">
      <alignment horizontal="left" vertical="top" wrapText="1"/>
    </xf>
    <xf numFmtId="37" fontId="12" fillId="0" borderId="38" xfId="15" applyNumberFormat="1" applyFont="1" applyFill="1" applyBorder="1" applyAlignment="1" applyProtection="1">
      <alignment horizontal="left" vertical="top" wrapText="1"/>
      <protection locked="0"/>
    </xf>
    <xf numFmtId="164" fontId="12" fillId="0" borderId="38" xfId="15" applyNumberFormat="1" applyFont="1" applyFill="1" applyBorder="1" applyAlignment="1" applyProtection="1">
      <alignment horizontal="left" vertical="top" wrapText="1"/>
    </xf>
    <xf numFmtId="164" fontId="12" fillId="0" borderId="51" xfId="3" applyFont="1" applyFill="1" applyBorder="1" applyAlignment="1">
      <alignment horizontal="left" vertical="top" wrapText="1"/>
    </xf>
    <xf numFmtId="0" fontId="12" fillId="0" borderId="38" xfId="11" applyFont="1" applyFill="1" applyBorder="1" applyAlignment="1">
      <alignment horizontal="left" vertical="top" wrapText="1"/>
    </xf>
    <xf numFmtId="164" fontId="12" fillId="0" borderId="38" xfId="15" quotePrefix="1" applyNumberFormat="1" applyFont="1" applyFill="1" applyBorder="1" applyAlignment="1">
      <alignment horizontal="left" vertical="top" wrapText="1"/>
    </xf>
    <xf numFmtId="37" fontId="16" fillId="0" borderId="68" xfId="10" applyNumberFormat="1" applyFont="1" applyFill="1" applyBorder="1" applyAlignment="1" applyProtection="1">
      <alignment horizontal="left" wrapText="1"/>
    </xf>
    <xf numFmtId="37" fontId="12" fillId="0" borderId="68" xfId="10" applyNumberFormat="1" applyFont="1" applyFill="1" applyBorder="1" applyAlignment="1" applyProtection="1">
      <alignment horizontal="left" vertical="top" wrapText="1"/>
    </xf>
    <xf numFmtId="164" fontId="12" fillId="0" borderId="68" xfId="15" applyNumberFormat="1" applyFont="1" applyFill="1" applyBorder="1" applyAlignment="1">
      <alignment horizontal="left" vertical="top" wrapText="1"/>
    </xf>
    <xf numFmtId="37" fontId="12" fillId="0" borderId="68" xfId="15" applyNumberFormat="1" applyFont="1" applyFill="1" applyBorder="1" applyAlignment="1" applyProtection="1">
      <alignment horizontal="left" vertical="top" wrapText="1"/>
    </xf>
    <xf numFmtId="164" fontId="12" fillId="0" borderId="0" xfId="0" applyFont="1" applyAlignment="1">
      <alignment vertical="top" wrapText="1"/>
    </xf>
    <xf numFmtId="0" fontId="13" fillId="0" borderId="0" xfId="8" applyFont="1" applyAlignment="1">
      <alignment horizontal="center"/>
    </xf>
    <xf numFmtId="0" fontId="15" fillId="0" borderId="0" xfId="8" applyFont="1" applyAlignment="1">
      <alignment horizontal="center"/>
    </xf>
    <xf numFmtId="0" fontId="12" fillId="0" borderId="0" xfId="1" applyNumberFormat="1" applyFont="1" applyFill="1" applyAlignment="1">
      <alignment vertical="top" wrapText="1"/>
    </xf>
    <xf numFmtId="49" fontId="17" fillId="3" borderId="21" xfId="100" applyNumberFormat="1" applyFont="1" applyFill="1" applyBorder="1" applyAlignment="1" applyProtection="1">
      <alignment horizontal="left"/>
      <protection locked="0"/>
    </xf>
    <xf numFmtId="49" fontId="17" fillId="3" borderId="0" xfId="100" applyNumberFormat="1" applyFont="1" applyFill="1" applyBorder="1" applyAlignment="1" applyProtection="1">
      <alignment horizontal="left"/>
      <protection locked="0"/>
    </xf>
  </cellXfs>
  <cellStyles count="25388">
    <cellStyle name="20% - Accent1 2" xfId="3801"/>
    <cellStyle name="20% - Accent2 2" xfId="3802"/>
    <cellStyle name="20% - Accent3 2" xfId="3803"/>
    <cellStyle name="20% - Accent4 2" xfId="3804"/>
    <cellStyle name="20% - Accent5 2" xfId="3805"/>
    <cellStyle name="20% - Accent6 2" xfId="3806"/>
    <cellStyle name="40% - Accent1 2" xfId="3807"/>
    <cellStyle name="40% - Accent2 2" xfId="3808"/>
    <cellStyle name="40% - Accent3 2" xfId="3809"/>
    <cellStyle name="40% - Accent4 2" xfId="3810"/>
    <cellStyle name="40% - Accent5 2" xfId="3811"/>
    <cellStyle name="40% - Accent6 2" xfId="3812"/>
    <cellStyle name="60% - Accent1 2" xfId="3813"/>
    <cellStyle name="60% - Accent2 2" xfId="3814"/>
    <cellStyle name="60% - Accent3 2" xfId="3815"/>
    <cellStyle name="60% - Accent4 2" xfId="3816"/>
    <cellStyle name="60% - Accent5 2" xfId="3817"/>
    <cellStyle name="60% - Accent6 2" xfId="3818"/>
    <cellStyle name="Accent1 2" xfId="3819"/>
    <cellStyle name="Accent2 2" xfId="3820"/>
    <cellStyle name="Accent3 2" xfId="3821"/>
    <cellStyle name="Accent4 2" xfId="3822"/>
    <cellStyle name="Accent5 2" xfId="3823"/>
    <cellStyle name="Accent6 2" xfId="3824"/>
    <cellStyle name="Bad 2" xfId="3825"/>
    <cellStyle name="Calculation 2" xfId="3826"/>
    <cellStyle name="Calculation 3" xfId="3850"/>
    <cellStyle name="Check Cell 2" xfId="3827"/>
    <cellStyle name="Comma" xfId="1" builtinId="3"/>
    <cellStyle name="Comma 2" xfId="2"/>
    <cellStyle name="Comma 2 2" xfId="124"/>
    <cellStyle name="Comma 2 3" xfId="101"/>
    <cellStyle name="Comma 2 4" xfId="3828"/>
    <cellStyle name="Comma 3" xfId="13"/>
    <cellStyle name="Comma 3 2" xfId="16"/>
    <cellStyle name="Comma 3 3" xfId="86"/>
    <cellStyle name="Comma 4" xfId="75"/>
    <cellStyle name="Comma 5" xfId="87"/>
    <cellStyle name="Comma 5 10" xfId="210"/>
    <cellStyle name="Comma 5 10 10" xfId="13048"/>
    <cellStyle name="Comma 5 10 2" xfId="578"/>
    <cellStyle name="Comma 5 10 2 2" xfId="1293"/>
    <cellStyle name="Comma 5 10 2 2 2" xfId="9398"/>
    <cellStyle name="Comma 5 10 2 2 2 2" xfId="21843"/>
    <cellStyle name="Comma 5 10 2 2 3" xfId="4380"/>
    <cellStyle name="Comma 5 10 2 2 3 2" xfId="16836"/>
    <cellStyle name="Comma 5 10 2 2 4" xfId="14096"/>
    <cellStyle name="Comma 5 10 2 3" xfId="5439"/>
    <cellStyle name="Comma 5 10 2 3 2" xfId="10455"/>
    <cellStyle name="Comma 5 10 2 3 2 2" xfId="22900"/>
    <cellStyle name="Comma 5 10 2 3 3" xfId="17893"/>
    <cellStyle name="Comma 5 10 2 4" xfId="8514"/>
    <cellStyle name="Comma 5 10 2 4 2" xfId="20960"/>
    <cellStyle name="Comma 5 10 2 5" xfId="11909"/>
    <cellStyle name="Comma 5 10 2 5 2" xfId="24345"/>
    <cellStyle name="Comma 5 10 2 6" xfId="6991"/>
    <cellStyle name="Comma 5 10 2 6 2" xfId="19442"/>
    <cellStyle name="Comma 5 10 2 7" xfId="3445"/>
    <cellStyle name="Comma 5 10 2 7 2" xfId="15953"/>
    <cellStyle name="Comma 5 10 2 8" xfId="13395"/>
    <cellStyle name="Comma 5 10 3" xfId="1641"/>
    <cellStyle name="Comma 5 10 3 2" xfId="4775"/>
    <cellStyle name="Comma 5 10 3 2 2" xfId="9792"/>
    <cellStyle name="Comma 5 10 3 2 2 2" xfId="22237"/>
    <cellStyle name="Comma 5 10 3 2 3" xfId="17230"/>
    <cellStyle name="Comma 5 10 3 3" xfId="5788"/>
    <cellStyle name="Comma 5 10 3 3 2" xfId="10803"/>
    <cellStyle name="Comma 5 10 3 3 2 2" xfId="23248"/>
    <cellStyle name="Comma 5 10 3 3 3" xfId="18241"/>
    <cellStyle name="Comma 5 10 3 4" xfId="8882"/>
    <cellStyle name="Comma 5 10 3 4 2" xfId="21327"/>
    <cellStyle name="Comma 5 10 3 5" xfId="12257"/>
    <cellStyle name="Comma 5 10 3 5 2" xfId="24693"/>
    <cellStyle name="Comma 5 10 3 6" xfId="7386"/>
    <cellStyle name="Comma 5 10 3 6 2" xfId="19836"/>
    <cellStyle name="Comma 5 10 3 7" xfId="3864"/>
    <cellStyle name="Comma 5 10 3 7 2" xfId="16320"/>
    <cellStyle name="Comma 5 10 3 8" xfId="14444"/>
    <cellStyle name="Comma 5 10 4" xfId="2133"/>
    <cellStyle name="Comma 5 10 4 2" xfId="6173"/>
    <cellStyle name="Comma 5 10 4 2 2" xfId="11188"/>
    <cellStyle name="Comma 5 10 4 2 2 2" xfId="23633"/>
    <cellStyle name="Comma 5 10 4 2 3" xfId="18626"/>
    <cellStyle name="Comma 5 10 4 3" xfId="12642"/>
    <cellStyle name="Comma 5 10 4 3 2" xfId="25078"/>
    <cellStyle name="Comma 5 10 4 4" xfId="9083"/>
    <cellStyle name="Comma 5 10 4 4 2" xfId="21528"/>
    <cellStyle name="Comma 5 10 4 5" xfId="4065"/>
    <cellStyle name="Comma 5 10 4 5 2" xfId="16521"/>
    <cellStyle name="Comma 5 10 4 6" xfId="14829"/>
    <cellStyle name="Comma 5 10 5" xfId="983"/>
    <cellStyle name="Comma 5 10 5 2" xfId="10143"/>
    <cellStyle name="Comma 5 10 5 2 2" xfId="22588"/>
    <cellStyle name="Comma 5 10 5 3" xfId="5127"/>
    <cellStyle name="Comma 5 10 5 3 2" xfId="17581"/>
    <cellStyle name="Comma 5 10 5 4" xfId="13786"/>
    <cellStyle name="Comma 5 10 6" xfId="8199"/>
    <cellStyle name="Comma 5 10 6 2" xfId="20645"/>
    <cellStyle name="Comma 5 10 7" xfId="11599"/>
    <cellStyle name="Comma 5 10 7 2" xfId="24035"/>
    <cellStyle name="Comma 5 10 8" xfId="6676"/>
    <cellStyle name="Comma 5 10 8 2" xfId="19127"/>
    <cellStyle name="Comma 5 10 9" xfId="3130"/>
    <cellStyle name="Comma 5 10 9 2" xfId="15638"/>
    <cellStyle name="Comma 5 11" xfId="546"/>
    <cellStyle name="Comma 5 11 2" xfId="1292"/>
    <cellStyle name="Comma 5 11 2 2" xfId="9397"/>
    <cellStyle name="Comma 5 11 2 2 2" xfId="21842"/>
    <cellStyle name="Comma 5 11 2 3" xfId="4379"/>
    <cellStyle name="Comma 5 11 2 3 2" xfId="16835"/>
    <cellStyle name="Comma 5 11 2 4" xfId="14095"/>
    <cellStyle name="Comma 5 11 3" xfId="5438"/>
    <cellStyle name="Comma 5 11 3 2" xfId="10454"/>
    <cellStyle name="Comma 5 11 3 2 2" xfId="22899"/>
    <cellStyle name="Comma 5 11 3 3" xfId="17892"/>
    <cellStyle name="Comma 5 11 4" xfId="8513"/>
    <cellStyle name="Comma 5 11 4 2" xfId="20959"/>
    <cellStyle name="Comma 5 11 5" xfId="11908"/>
    <cellStyle name="Comma 5 11 5 2" xfId="24344"/>
    <cellStyle name="Comma 5 11 6" xfId="6990"/>
    <cellStyle name="Comma 5 11 6 2" xfId="19441"/>
    <cellStyle name="Comma 5 11 7" xfId="3444"/>
    <cellStyle name="Comma 5 11 7 2" xfId="15952"/>
    <cellStyle name="Comma 5 11 8" xfId="13363"/>
    <cellStyle name="Comma 5 12" xfId="1640"/>
    <cellStyle name="Comma 5 12 2" xfId="4743"/>
    <cellStyle name="Comma 5 12 2 2" xfId="9760"/>
    <cellStyle name="Comma 5 12 2 2 2" xfId="22205"/>
    <cellStyle name="Comma 5 12 2 3" xfId="17198"/>
    <cellStyle name="Comma 5 12 3" xfId="5787"/>
    <cellStyle name="Comma 5 12 3 2" xfId="10802"/>
    <cellStyle name="Comma 5 12 3 2 2" xfId="23247"/>
    <cellStyle name="Comma 5 12 3 3" xfId="18240"/>
    <cellStyle name="Comma 5 12 4" xfId="8018"/>
    <cellStyle name="Comma 5 12 4 2" xfId="20466"/>
    <cellStyle name="Comma 5 12 5" xfId="12256"/>
    <cellStyle name="Comma 5 12 5 2" xfId="24692"/>
    <cellStyle name="Comma 5 12 6" xfId="7354"/>
    <cellStyle name="Comma 5 12 6 2" xfId="19804"/>
    <cellStyle name="Comma 5 12 7" xfId="2939"/>
    <cellStyle name="Comma 5 12 7 2" xfId="15459"/>
    <cellStyle name="Comma 5 12 8" xfId="14443"/>
    <cellStyle name="Comma 5 13" xfId="2062"/>
    <cellStyle name="Comma 5 13 2" xfId="6141"/>
    <cellStyle name="Comma 5 13 2 2" xfId="11156"/>
    <cellStyle name="Comma 5 13 2 2 2" xfId="23601"/>
    <cellStyle name="Comma 5 13 2 3" xfId="18594"/>
    <cellStyle name="Comma 5 13 3" xfId="12610"/>
    <cellStyle name="Comma 5 13 3 2" xfId="25046"/>
    <cellStyle name="Comma 5 13 4" xfId="8904"/>
    <cellStyle name="Comma 5 13 4 2" xfId="21349"/>
    <cellStyle name="Comma 5 13 5" xfId="3886"/>
    <cellStyle name="Comma 5 13 5 2" xfId="16342"/>
    <cellStyle name="Comma 5 13 6" xfId="14797"/>
    <cellStyle name="Comma 5 14" xfId="951"/>
    <cellStyle name="Comma 5 14 2" xfId="11567"/>
    <cellStyle name="Comma 5 14 2 2" xfId="24003"/>
    <cellStyle name="Comma 5 14 3" xfId="10111"/>
    <cellStyle name="Comma 5 14 3 2" xfId="22556"/>
    <cellStyle name="Comma 5 14 4" xfId="5095"/>
    <cellStyle name="Comma 5 14 4 2" xfId="17549"/>
    <cellStyle name="Comma 5 14 5" xfId="13754"/>
    <cellStyle name="Comma 5 15" xfId="911"/>
    <cellStyle name="Comma 5 15 2" xfId="7706"/>
    <cellStyle name="Comma 5 15 2 2" xfId="20154"/>
    <cellStyle name="Comma 5 15 3" xfId="13714"/>
    <cellStyle name="Comma 5 16" xfId="11527"/>
    <cellStyle name="Comma 5 16 2" xfId="23963"/>
    <cellStyle name="Comma 5 17" xfId="6498"/>
    <cellStyle name="Comma 5 17 2" xfId="18949"/>
    <cellStyle name="Comma 5 18" xfId="2625"/>
    <cellStyle name="Comma 5 18 2" xfId="15147"/>
    <cellStyle name="Comma 5 19" xfId="12962"/>
    <cellStyle name="Comma 5 2" xfId="88"/>
    <cellStyle name="Comma 5 2 10" xfId="547"/>
    <cellStyle name="Comma 5 2 10 2" xfId="1294"/>
    <cellStyle name="Comma 5 2 10 2 2" xfId="9399"/>
    <cellStyle name="Comma 5 2 10 2 2 2" xfId="21844"/>
    <cellStyle name="Comma 5 2 10 2 3" xfId="4381"/>
    <cellStyle name="Comma 5 2 10 2 3 2" xfId="16837"/>
    <cellStyle name="Comma 5 2 10 2 4" xfId="14097"/>
    <cellStyle name="Comma 5 2 10 3" xfId="5440"/>
    <cellStyle name="Comma 5 2 10 3 2" xfId="10456"/>
    <cellStyle name="Comma 5 2 10 3 2 2" xfId="22901"/>
    <cellStyle name="Comma 5 2 10 3 3" xfId="17894"/>
    <cellStyle name="Comma 5 2 10 4" xfId="8515"/>
    <cellStyle name="Comma 5 2 10 4 2" xfId="20961"/>
    <cellStyle name="Comma 5 2 10 5" xfId="11910"/>
    <cellStyle name="Comma 5 2 10 5 2" xfId="24346"/>
    <cellStyle name="Comma 5 2 10 6" xfId="6992"/>
    <cellStyle name="Comma 5 2 10 6 2" xfId="19443"/>
    <cellStyle name="Comma 5 2 10 7" xfId="3446"/>
    <cellStyle name="Comma 5 2 10 7 2" xfId="15954"/>
    <cellStyle name="Comma 5 2 10 8" xfId="13364"/>
    <cellStyle name="Comma 5 2 11" xfId="1642"/>
    <cellStyle name="Comma 5 2 11 2" xfId="4744"/>
    <cellStyle name="Comma 5 2 11 2 2" xfId="9761"/>
    <cellStyle name="Comma 5 2 11 2 2 2" xfId="22206"/>
    <cellStyle name="Comma 5 2 11 2 3" xfId="17199"/>
    <cellStyle name="Comma 5 2 11 3" xfId="5789"/>
    <cellStyle name="Comma 5 2 11 3 2" xfId="10804"/>
    <cellStyle name="Comma 5 2 11 3 2 2" xfId="23249"/>
    <cellStyle name="Comma 5 2 11 3 3" xfId="18242"/>
    <cellStyle name="Comma 5 2 11 4" xfId="8019"/>
    <cellStyle name="Comma 5 2 11 4 2" xfId="20467"/>
    <cellStyle name="Comma 5 2 11 5" xfId="12258"/>
    <cellStyle name="Comma 5 2 11 5 2" xfId="24694"/>
    <cellStyle name="Comma 5 2 11 6" xfId="7355"/>
    <cellStyle name="Comma 5 2 11 6 2" xfId="19805"/>
    <cellStyle name="Comma 5 2 11 7" xfId="2940"/>
    <cellStyle name="Comma 5 2 11 7 2" xfId="15460"/>
    <cellStyle name="Comma 5 2 11 8" xfId="14445"/>
    <cellStyle name="Comma 5 2 12" xfId="2063"/>
    <cellStyle name="Comma 5 2 12 2" xfId="6142"/>
    <cellStyle name="Comma 5 2 12 2 2" xfId="11157"/>
    <cellStyle name="Comma 5 2 12 2 2 2" xfId="23602"/>
    <cellStyle name="Comma 5 2 12 2 3" xfId="18595"/>
    <cellStyle name="Comma 5 2 12 3" xfId="12611"/>
    <cellStyle name="Comma 5 2 12 3 2" xfId="25047"/>
    <cellStyle name="Comma 5 2 12 4" xfId="8905"/>
    <cellStyle name="Comma 5 2 12 4 2" xfId="21350"/>
    <cellStyle name="Comma 5 2 12 5" xfId="3887"/>
    <cellStyle name="Comma 5 2 12 5 2" xfId="16343"/>
    <cellStyle name="Comma 5 2 12 6" xfId="14798"/>
    <cellStyle name="Comma 5 2 13" xfId="952"/>
    <cellStyle name="Comma 5 2 13 2" xfId="11568"/>
    <cellStyle name="Comma 5 2 13 2 2" xfId="24004"/>
    <cellStyle name="Comma 5 2 13 3" xfId="10112"/>
    <cellStyle name="Comma 5 2 13 3 2" xfId="22557"/>
    <cellStyle name="Comma 5 2 13 4" xfId="5096"/>
    <cellStyle name="Comma 5 2 13 4 2" xfId="17550"/>
    <cellStyle name="Comma 5 2 13 5" xfId="13755"/>
    <cellStyle name="Comma 5 2 14" xfId="912"/>
    <cellStyle name="Comma 5 2 14 2" xfId="7707"/>
    <cellStyle name="Comma 5 2 14 2 2" xfId="20155"/>
    <cellStyle name="Comma 5 2 14 3" xfId="13715"/>
    <cellStyle name="Comma 5 2 15" xfId="11528"/>
    <cellStyle name="Comma 5 2 15 2" xfId="23964"/>
    <cellStyle name="Comma 5 2 16" xfId="6499"/>
    <cellStyle name="Comma 5 2 16 2" xfId="18950"/>
    <cellStyle name="Comma 5 2 17" xfId="2626"/>
    <cellStyle name="Comma 5 2 17 2" xfId="15148"/>
    <cellStyle name="Comma 5 2 18" xfId="12963"/>
    <cellStyle name="Comma 5 2 2" xfId="135"/>
    <cellStyle name="Comma 5 2 2 10" xfId="964"/>
    <cellStyle name="Comma 5 2 2 10 2" xfId="11580"/>
    <cellStyle name="Comma 5 2 2 10 2 2" xfId="24016"/>
    <cellStyle name="Comma 5 2 2 10 3" xfId="10124"/>
    <cellStyle name="Comma 5 2 2 10 3 2" xfId="22569"/>
    <cellStyle name="Comma 5 2 2 10 4" xfId="5108"/>
    <cellStyle name="Comma 5 2 2 10 4 2" xfId="17562"/>
    <cellStyle name="Comma 5 2 2 10 5" xfId="13767"/>
    <cellStyle name="Comma 5 2 2 11" xfId="934"/>
    <cellStyle name="Comma 5 2 2 11 2" xfId="7732"/>
    <cellStyle name="Comma 5 2 2 11 2 2" xfId="20180"/>
    <cellStyle name="Comma 5 2 2 11 3" xfId="13737"/>
    <cellStyle name="Comma 5 2 2 12" xfId="11550"/>
    <cellStyle name="Comma 5 2 2 12 2" xfId="23986"/>
    <cellStyle name="Comma 5 2 2 13" xfId="6512"/>
    <cellStyle name="Comma 5 2 2 13 2" xfId="18963"/>
    <cellStyle name="Comma 5 2 2 14" xfId="2653"/>
    <cellStyle name="Comma 5 2 2 14 2" xfId="15173"/>
    <cellStyle name="Comma 5 2 2 15" xfId="12975"/>
    <cellStyle name="Comma 5 2 2 2" xfId="161"/>
    <cellStyle name="Comma 5 2 2 2 10" xfId="11682"/>
    <cellStyle name="Comma 5 2 2 2 10 2" xfId="24118"/>
    <cellStyle name="Comma 5 2 2 2 11" xfId="6542"/>
    <cellStyle name="Comma 5 2 2 2 11 2" xfId="18993"/>
    <cellStyle name="Comma 5 2 2 2 12" xfId="2710"/>
    <cellStyle name="Comma 5 2 2 2 12 2" xfId="15230"/>
    <cellStyle name="Comma 5 2 2 2 13" xfId="12999"/>
    <cellStyle name="Comma 5 2 2 2 2" xfId="514"/>
    <cellStyle name="Comma 5 2 2 2 2 10" xfId="2914"/>
    <cellStyle name="Comma 5 2 2 2 2 10 2" xfId="15434"/>
    <cellStyle name="Comma 5 2 2 2 2 11" xfId="13335"/>
    <cellStyle name="Comma 5 2 2 2 2 2" xfId="874"/>
    <cellStyle name="Comma 5 2 2 2 2 2 2" xfId="1297"/>
    <cellStyle name="Comma 5 2 2 2 2 2 2 2" xfId="9370"/>
    <cellStyle name="Comma 5 2 2 2 2 2 2 2 2" xfId="21815"/>
    <cellStyle name="Comma 5 2 2 2 2 2 2 3" xfId="4352"/>
    <cellStyle name="Comma 5 2 2 2 2 2 2 3 2" xfId="16808"/>
    <cellStyle name="Comma 5 2 2 2 2 2 2 4" xfId="14100"/>
    <cellStyle name="Comma 5 2 2 2 2 2 3" xfId="5443"/>
    <cellStyle name="Comma 5 2 2 2 2 2 3 2" xfId="10459"/>
    <cellStyle name="Comma 5 2 2 2 2 2 3 2 2" xfId="22904"/>
    <cellStyle name="Comma 5 2 2 2 2 2 3 3" xfId="17897"/>
    <cellStyle name="Comma 5 2 2 2 2 2 4" xfId="8486"/>
    <cellStyle name="Comma 5 2 2 2 2 2 4 2" xfId="20932"/>
    <cellStyle name="Comma 5 2 2 2 2 2 5" xfId="11913"/>
    <cellStyle name="Comma 5 2 2 2 2 2 5 2" xfId="24349"/>
    <cellStyle name="Comma 5 2 2 2 2 2 6" xfId="6963"/>
    <cellStyle name="Comma 5 2 2 2 2 2 6 2" xfId="19414"/>
    <cellStyle name="Comma 5 2 2 2 2 2 7" xfId="3417"/>
    <cellStyle name="Comma 5 2 2 2 2 2 7 2" xfId="15925"/>
    <cellStyle name="Comma 5 2 2 2 2 2 8" xfId="13682"/>
    <cellStyle name="Comma 5 2 2 2 2 3" xfId="1645"/>
    <cellStyle name="Comma 5 2 2 2 2 3 2" xfId="4384"/>
    <cellStyle name="Comma 5 2 2 2 2 3 2 2" xfId="9402"/>
    <cellStyle name="Comma 5 2 2 2 2 3 2 2 2" xfId="21847"/>
    <cellStyle name="Comma 5 2 2 2 2 3 2 3" xfId="16840"/>
    <cellStyle name="Comma 5 2 2 2 2 3 3" xfId="5792"/>
    <cellStyle name="Comma 5 2 2 2 2 3 3 2" xfId="10807"/>
    <cellStyle name="Comma 5 2 2 2 2 3 3 2 2" xfId="23252"/>
    <cellStyle name="Comma 5 2 2 2 2 3 3 3" xfId="18245"/>
    <cellStyle name="Comma 5 2 2 2 2 3 4" xfId="8518"/>
    <cellStyle name="Comma 5 2 2 2 2 3 4 2" xfId="20964"/>
    <cellStyle name="Comma 5 2 2 2 2 3 5" xfId="12261"/>
    <cellStyle name="Comma 5 2 2 2 2 3 5 2" xfId="24697"/>
    <cellStyle name="Comma 5 2 2 2 2 3 6" xfId="6995"/>
    <cellStyle name="Comma 5 2 2 2 2 3 6 2" xfId="19446"/>
    <cellStyle name="Comma 5 2 2 2 2 3 7" xfId="3449"/>
    <cellStyle name="Comma 5 2 2 2 2 3 7 2" xfId="15957"/>
    <cellStyle name="Comma 5 2 2 2 2 3 8" xfId="14448"/>
    <cellStyle name="Comma 5 2 2 2 2 4" xfId="2437"/>
    <cellStyle name="Comma 5 2 2 2 2 4 2" xfId="5062"/>
    <cellStyle name="Comma 5 2 2 2 2 4 2 2" xfId="10079"/>
    <cellStyle name="Comma 5 2 2 2 2 4 2 2 2" xfId="22524"/>
    <cellStyle name="Comma 5 2 2 2 2 4 2 3" xfId="17517"/>
    <cellStyle name="Comma 5 2 2 2 2 4 3" xfId="6460"/>
    <cellStyle name="Comma 5 2 2 2 2 4 3 2" xfId="11475"/>
    <cellStyle name="Comma 5 2 2 2 2 4 3 2 2" xfId="23920"/>
    <cellStyle name="Comma 5 2 2 2 2 4 3 3" xfId="18913"/>
    <cellStyle name="Comma 5 2 2 2 2 4 4" xfId="8167"/>
    <cellStyle name="Comma 5 2 2 2 2 4 4 2" xfId="20615"/>
    <cellStyle name="Comma 5 2 2 2 2 4 5" xfId="12929"/>
    <cellStyle name="Comma 5 2 2 2 2 4 5 2" xfId="25365"/>
    <cellStyle name="Comma 5 2 2 2 2 4 6" xfId="7673"/>
    <cellStyle name="Comma 5 2 2 2 2 4 6 2" xfId="20123"/>
    <cellStyle name="Comma 5 2 2 2 2 4 7" xfId="3097"/>
    <cellStyle name="Comma 5 2 2 2 2 4 7 2" xfId="15608"/>
    <cellStyle name="Comma 5 2 2 2 2 4 8" xfId="15116"/>
    <cellStyle name="Comma 5 2 2 2 2 5" xfId="1270"/>
    <cellStyle name="Comma 5 2 2 2 2 5 2" xfId="9053"/>
    <cellStyle name="Comma 5 2 2 2 2 5 2 2" xfId="21498"/>
    <cellStyle name="Comma 5 2 2 2 2 5 3" xfId="4035"/>
    <cellStyle name="Comma 5 2 2 2 2 5 3 2" xfId="16491"/>
    <cellStyle name="Comma 5 2 2 2 2 5 4" xfId="14073"/>
    <cellStyle name="Comma 5 2 2 2 2 6" xfId="5416"/>
    <cellStyle name="Comma 5 2 2 2 2 6 2" xfId="10432"/>
    <cellStyle name="Comma 5 2 2 2 2 6 2 2" xfId="22877"/>
    <cellStyle name="Comma 5 2 2 2 2 6 3" xfId="17870"/>
    <cellStyle name="Comma 5 2 2 2 2 7" xfId="7993"/>
    <cellStyle name="Comma 5 2 2 2 2 7 2" xfId="20441"/>
    <cellStyle name="Comma 5 2 2 2 2 8" xfId="11886"/>
    <cellStyle name="Comma 5 2 2 2 2 8 2" xfId="24322"/>
    <cellStyle name="Comma 5 2 2 2 2 9" xfId="6646"/>
    <cellStyle name="Comma 5 2 2 2 2 9 2" xfId="19097"/>
    <cellStyle name="Comma 5 2 2 2 3" xfId="407"/>
    <cellStyle name="Comma 5 2 2 2 3 10" xfId="13231"/>
    <cellStyle name="Comma 5 2 2 2 3 2" xfId="768"/>
    <cellStyle name="Comma 5 2 2 2 3 2 2" xfId="1298"/>
    <cellStyle name="Comma 5 2 2 2 3 2 2 2" xfId="9403"/>
    <cellStyle name="Comma 5 2 2 2 3 2 2 2 2" xfId="21848"/>
    <cellStyle name="Comma 5 2 2 2 3 2 2 3" xfId="4385"/>
    <cellStyle name="Comma 5 2 2 2 3 2 2 3 2" xfId="16841"/>
    <cellStyle name="Comma 5 2 2 2 3 2 2 4" xfId="14101"/>
    <cellStyle name="Comma 5 2 2 2 3 2 3" xfId="5444"/>
    <cellStyle name="Comma 5 2 2 2 3 2 3 2" xfId="10460"/>
    <cellStyle name="Comma 5 2 2 2 3 2 3 2 2" xfId="22905"/>
    <cellStyle name="Comma 5 2 2 2 3 2 3 3" xfId="17898"/>
    <cellStyle name="Comma 5 2 2 2 3 2 4" xfId="8519"/>
    <cellStyle name="Comma 5 2 2 2 3 2 4 2" xfId="20965"/>
    <cellStyle name="Comma 5 2 2 2 3 2 5" xfId="11914"/>
    <cellStyle name="Comma 5 2 2 2 3 2 5 2" xfId="24350"/>
    <cellStyle name="Comma 5 2 2 2 3 2 6" xfId="6996"/>
    <cellStyle name="Comma 5 2 2 2 3 2 6 2" xfId="19447"/>
    <cellStyle name="Comma 5 2 2 2 3 2 7" xfId="3450"/>
    <cellStyle name="Comma 5 2 2 2 3 2 7 2" xfId="15958"/>
    <cellStyle name="Comma 5 2 2 2 3 2 8" xfId="13578"/>
    <cellStyle name="Comma 5 2 2 2 3 3" xfId="1646"/>
    <cellStyle name="Comma 5 2 2 2 3 3 2" xfId="4958"/>
    <cellStyle name="Comma 5 2 2 2 3 3 2 2" xfId="9975"/>
    <cellStyle name="Comma 5 2 2 2 3 3 2 2 2" xfId="22420"/>
    <cellStyle name="Comma 5 2 2 2 3 3 2 3" xfId="17413"/>
    <cellStyle name="Comma 5 2 2 2 3 3 3" xfId="5793"/>
    <cellStyle name="Comma 5 2 2 2 3 3 3 2" xfId="10808"/>
    <cellStyle name="Comma 5 2 2 2 3 3 3 2 2" xfId="23253"/>
    <cellStyle name="Comma 5 2 2 2 3 3 3 3" xfId="18246"/>
    <cellStyle name="Comma 5 2 2 2 3 3 4" xfId="8382"/>
    <cellStyle name="Comma 5 2 2 2 3 3 4 2" xfId="20828"/>
    <cellStyle name="Comma 5 2 2 2 3 3 5" xfId="12262"/>
    <cellStyle name="Comma 5 2 2 2 3 3 5 2" xfId="24698"/>
    <cellStyle name="Comma 5 2 2 2 3 3 6" xfId="7569"/>
    <cellStyle name="Comma 5 2 2 2 3 3 6 2" xfId="20019"/>
    <cellStyle name="Comma 5 2 2 2 3 3 7" xfId="3313"/>
    <cellStyle name="Comma 5 2 2 2 3 3 7 2" xfId="15821"/>
    <cellStyle name="Comma 5 2 2 2 3 3 8" xfId="14449"/>
    <cellStyle name="Comma 5 2 2 2 3 4" xfId="2330"/>
    <cellStyle name="Comma 5 2 2 2 3 4 2" xfId="6356"/>
    <cellStyle name="Comma 5 2 2 2 3 4 2 2" xfId="11371"/>
    <cellStyle name="Comma 5 2 2 2 3 4 2 2 2" xfId="23816"/>
    <cellStyle name="Comma 5 2 2 2 3 4 2 3" xfId="18809"/>
    <cellStyle name="Comma 5 2 2 2 3 4 3" xfId="12825"/>
    <cellStyle name="Comma 5 2 2 2 3 4 3 2" xfId="25261"/>
    <cellStyle name="Comma 5 2 2 2 3 4 4" xfId="9266"/>
    <cellStyle name="Comma 5 2 2 2 3 4 4 2" xfId="21711"/>
    <cellStyle name="Comma 5 2 2 2 3 4 5" xfId="4248"/>
    <cellStyle name="Comma 5 2 2 2 3 4 5 2" xfId="16704"/>
    <cellStyle name="Comma 5 2 2 2 3 4 6" xfId="15012"/>
    <cellStyle name="Comma 5 2 2 2 3 5" xfId="1166"/>
    <cellStyle name="Comma 5 2 2 2 3 5 2" xfId="10328"/>
    <cellStyle name="Comma 5 2 2 2 3 5 2 2" xfId="22773"/>
    <cellStyle name="Comma 5 2 2 2 3 5 3" xfId="5312"/>
    <cellStyle name="Comma 5 2 2 2 3 5 3 2" xfId="17766"/>
    <cellStyle name="Comma 5 2 2 2 3 5 4" xfId="13969"/>
    <cellStyle name="Comma 5 2 2 2 3 6" xfId="7889"/>
    <cellStyle name="Comma 5 2 2 2 3 6 2" xfId="20337"/>
    <cellStyle name="Comma 5 2 2 2 3 7" xfId="11782"/>
    <cellStyle name="Comma 5 2 2 2 3 7 2" xfId="24218"/>
    <cellStyle name="Comma 5 2 2 2 3 8" xfId="6859"/>
    <cellStyle name="Comma 5 2 2 2 3 8 2" xfId="19310"/>
    <cellStyle name="Comma 5 2 2 2 3 9" xfId="2810"/>
    <cellStyle name="Comma 5 2 2 2 3 9 2" xfId="15330"/>
    <cellStyle name="Comma 5 2 2 2 4" xfId="305"/>
    <cellStyle name="Comma 5 2 2 2 4 2" xfId="1296"/>
    <cellStyle name="Comma 5 2 2 2 4 2 2" xfId="9166"/>
    <cellStyle name="Comma 5 2 2 2 4 2 2 2" xfId="21611"/>
    <cellStyle name="Comma 5 2 2 2 4 2 3" xfId="4148"/>
    <cellStyle name="Comma 5 2 2 2 4 2 3 2" xfId="16604"/>
    <cellStyle name="Comma 5 2 2 2 4 2 4" xfId="14099"/>
    <cellStyle name="Comma 5 2 2 2 4 3" xfId="5442"/>
    <cellStyle name="Comma 5 2 2 2 4 3 2" xfId="10458"/>
    <cellStyle name="Comma 5 2 2 2 4 3 2 2" xfId="22903"/>
    <cellStyle name="Comma 5 2 2 2 4 3 3" xfId="17896"/>
    <cellStyle name="Comma 5 2 2 2 4 4" xfId="8282"/>
    <cellStyle name="Comma 5 2 2 2 4 4 2" xfId="20728"/>
    <cellStyle name="Comma 5 2 2 2 4 5" xfId="11912"/>
    <cellStyle name="Comma 5 2 2 2 4 5 2" xfId="24348"/>
    <cellStyle name="Comma 5 2 2 2 4 6" xfId="6759"/>
    <cellStyle name="Comma 5 2 2 2 4 6 2" xfId="19210"/>
    <cellStyle name="Comma 5 2 2 2 4 7" xfId="3213"/>
    <cellStyle name="Comma 5 2 2 2 4 7 2" xfId="15721"/>
    <cellStyle name="Comma 5 2 2 2 4 8" xfId="13131"/>
    <cellStyle name="Comma 5 2 2 2 5" xfId="667"/>
    <cellStyle name="Comma 5 2 2 2 5 2" xfId="1644"/>
    <cellStyle name="Comma 5 2 2 2 5 2 2" xfId="9401"/>
    <cellStyle name="Comma 5 2 2 2 5 2 2 2" xfId="21846"/>
    <cellStyle name="Comma 5 2 2 2 5 2 3" xfId="4383"/>
    <cellStyle name="Comma 5 2 2 2 5 2 3 2" xfId="16839"/>
    <cellStyle name="Comma 5 2 2 2 5 2 4" xfId="14447"/>
    <cellStyle name="Comma 5 2 2 2 5 3" xfId="5791"/>
    <cellStyle name="Comma 5 2 2 2 5 3 2" xfId="10806"/>
    <cellStyle name="Comma 5 2 2 2 5 3 2 2" xfId="23251"/>
    <cellStyle name="Comma 5 2 2 2 5 3 3" xfId="18244"/>
    <cellStyle name="Comma 5 2 2 2 5 4" xfId="8517"/>
    <cellStyle name="Comma 5 2 2 2 5 4 2" xfId="20963"/>
    <cellStyle name="Comma 5 2 2 2 5 5" xfId="12260"/>
    <cellStyle name="Comma 5 2 2 2 5 5 2" xfId="24696"/>
    <cellStyle name="Comma 5 2 2 2 5 6" xfId="6994"/>
    <cellStyle name="Comma 5 2 2 2 5 6 2" xfId="19445"/>
    <cellStyle name="Comma 5 2 2 2 5 7" xfId="3448"/>
    <cellStyle name="Comma 5 2 2 2 5 7 2" xfId="15956"/>
    <cellStyle name="Comma 5 2 2 2 5 8" xfId="13478"/>
    <cellStyle name="Comma 5 2 2 2 6" xfId="2228"/>
    <cellStyle name="Comma 5 2 2 2 6 2" xfId="4858"/>
    <cellStyle name="Comma 5 2 2 2 6 2 2" xfId="9875"/>
    <cellStyle name="Comma 5 2 2 2 6 2 2 2" xfId="22320"/>
    <cellStyle name="Comma 5 2 2 2 6 2 3" xfId="17313"/>
    <cellStyle name="Comma 5 2 2 2 6 3" xfId="6256"/>
    <cellStyle name="Comma 5 2 2 2 6 3 2" xfId="11271"/>
    <cellStyle name="Comma 5 2 2 2 6 3 2 2" xfId="23716"/>
    <cellStyle name="Comma 5 2 2 2 6 3 3" xfId="18709"/>
    <cellStyle name="Comma 5 2 2 2 6 4" xfId="8063"/>
    <cellStyle name="Comma 5 2 2 2 6 4 2" xfId="20511"/>
    <cellStyle name="Comma 5 2 2 2 6 5" xfId="12725"/>
    <cellStyle name="Comma 5 2 2 2 6 5 2" xfId="25161"/>
    <cellStyle name="Comma 5 2 2 2 6 6" xfId="7469"/>
    <cellStyle name="Comma 5 2 2 2 6 6 2" xfId="19919"/>
    <cellStyle name="Comma 5 2 2 2 6 7" xfId="2990"/>
    <cellStyle name="Comma 5 2 2 2 6 7 2" xfId="15504"/>
    <cellStyle name="Comma 5 2 2 2 6 8" xfId="14912"/>
    <cellStyle name="Comma 5 2 2 2 7" xfId="1066"/>
    <cellStyle name="Comma 5 2 2 2 7 2" xfId="8949"/>
    <cellStyle name="Comma 5 2 2 2 7 2 2" xfId="21394"/>
    <cellStyle name="Comma 5 2 2 2 7 3" xfId="3931"/>
    <cellStyle name="Comma 5 2 2 2 7 3 2" xfId="16387"/>
    <cellStyle name="Comma 5 2 2 2 7 4" xfId="13869"/>
    <cellStyle name="Comma 5 2 2 2 8" xfId="5212"/>
    <cellStyle name="Comma 5 2 2 2 8 2" xfId="10228"/>
    <cellStyle name="Comma 5 2 2 2 8 2 2" xfId="22673"/>
    <cellStyle name="Comma 5 2 2 2 8 3" xfId="17666"/>
    <cellStyle name="Comma 5 2 2 2 9" xfId="7789"/>
    <cellStyle name="Comma 5 2 2 2 9 2" xfId="20237"/>
    <cellStyle name="Comma 5 2 2 3" xfId="191"/>
    <cellStyle name="Comma 5 2 2 3 10" xfId="6585"/>
    <cellStyle name="Comma 5 2 2 3 10 2" xfId="19036"/>
    <cellStyle name="Comma 5 2 2 3 11" xfId="2753"/>
    <cellStyle name="Comma 5 2 2 3 11 2" xfId="15273"/>
    <cellStyle name="Comma 5 2 2 3 12" xfId="13029"/>
    <cellStyle name="Comma 5 2 2 3 2" xfId="452"/>
    <cellStyle name="Comma 5 2 2 3 2 10" xfId="13274"/>
    <cellStyle name="Comma 5 2 2 3 2 2" xfId="813"/>
    <cellStyle name="Comma 5 2 2 3 2 2 2" xfId="1300"/>
    <cellStyle name="Comma 5 2 2 3 2 2 2 2" xfId="9405"/>
    <cellStyle name="Comma 5 2 2 3 2 2 2 2 2" xfId="21850"/>
    <cellStyle name="Comma 5 2 2 3 2 2 2 3" xfId="4387"/>
    <cellStyle name="Comma 5 2 2 3 2 2 2 3 2" xfId="16843"/>
    <cellStyle name="Comma 5 2 2 3 2 2 2 4" xfId="14103"/>
    <cellStyle name="Comma 5 2 2 3 2 2 3" xfId="5446"/>
    <cellStyle name="Comma 5 2 2 3 2 2 3 2" xfId="10462"/>
    <cellStyle name="Comma 5 2 2 3 2 2 3 2 2" xfId="22907"/>
    <cellStyle name="Comma 5 2 2 3 2 2 3 3" xfId="17900"/>
    <cellStyle name="Comma 5 2 2 3 2 2 4" xfId="8521"/>
    <cellStyle name="Comma 5 2 2 3 2 2 4 2" xfId="20967"/>
    <cellStyle name="Comma 5 2 2 3 2 2 5" xfId="11916"/>
    <cellStyle name="Comma 5 2 2 3 2 2 5 2" xfId="24352"/>
    <cellStyle name="Comma 5 2 2 3 2 2 6" xfId="6998"/>
    <cellStyle name="Comma 5 2 2 3 2 2 6 2" xfId="19449"/>
    <cellStyle name="Comma 5 2 2 3 2 2 7" xfId="3452"/>
    <cellStyle name="Comma 5 2 2 3 2 2 7 2" xfId="15960"/>
    <cellStyle name="Comma 5 2 2 3 2 2 8" xfId="13621"/>
    <cellStyle name="Comma 5 2 2 3 2 3" xfId="1648"/>
    <cellStyle name="Comma 5 2 2 3 2 3 2" xfId="5001"/>
    <cellStyle name="Comma 5 2 2 3 2 3 2 2" xfId="10018"/>
    <cellStyle name="Comma 5 2 2 3 2 3 2 2 2" xfId="22463"/>
    <cellStyle name="Comma 5 2 2 3 2 3 2 3" xfId="17456"/>
    <cellStyle name="Comma 5 2 2 3 2 3 3" xfId="5795"/>
    <cellStyle name="Comma 5 2 2 3 2 3 3 2" xfId="10810"/>
    <cellStyle name="Comma 5 2 2 3 2 3 3 2 2" xfId="23255"/>
    <cellStyle name="Comma 5 2 2 3 2 3 3 3" xfId="18248"/>
    <cellStyle name="Comma 5 2 2 3 2 3 4" xfId="8425"/>
    <cellStyle name="Comma 5 2 2 3 2 3 4 2" xfId="20871"/>
    <cellStyle name="Comma 5 2 2 3 2 3 5" xfId="12264"/>
    <cellStyle name="Comma 5 2 2 3 2 3 5 2" xfId="24700"/>
    <cellStyle name="Comma 5 2 2 3 2 3 6" xfId="7612"/>
    <cellStyle name="Comma 5 2 2 3 2 3 6 2" xfId="20062"/>
    <cellStyle name="Comma 5 2 2 3 2 3 7" xfId="3356"/>
    <cellStyle name="Comma 5 2 2 3 2 3 7 2" xfId="15864"/>
    <cellStyle name="Comma 5 2 2 3 2 3 8" xfId="14451"/>
    <cellStyle name="Comma 5 2 2 3 2 4" xfId="2375"/>
    <cellStyle name="Comma 5 2 2 3 2 4 2" xfId="6399"/>
    <cellStyle name="Comma 5 2 2 3 2 4 2 2" xfId="11414"/>
    <cellStyle name="Comma 5 2 2 3 2 4 2 2 2" xfId="23859"/>
    <cellStyle name="Comma 5 2 2 3 2 4 2 3" xfId="18852"/>
    <cellStyle name="Comma 5 2 2 3 2 4 3" xfId="12868"/>
    <cellStyle name="Comma 5 2 2 3 2 4 3 2" xfId="25304"/>
    <cellStyle name="Comma 5 2 2 3 2 4 4" xfId="9309"/>
    <cellStyle name="Comma 5 2 2 3 2 4 4 2" xfId="21754"/>
    <cellStyle name="Comma 5 2 2 3 2 4 5" xfId="4291"/>
    <cellStyle name="Comma 5 2 2 3 2 4 5 2" xfId="16747"/>
    <cellStyle name="Comma 5 2 2 3 2 4 6" xfId="15055"/>
    <cellStyle name="Comma 5 2 2 3 2 5" xfId="1209"/>
    <cellStyle name="Comma 5 2 2 3 2 5 2" xfId="10371"/>
    <cellStyle name="Comma 5 2 2 3 2 5 2 2" xfId="22816"/>
    <cellStyle name="Comma 5 2 2 3 2 5 3" xfId="5355"/>
    <cellStyle name="Comma 5 2 2 3 2 5 3 2" xfId="17809"/>
    <cellStyle name="Comma 5 2 2 3 2 5 4" xfId="14012"/>
    <cellStyle name="Comma 5 2 2 3 2 6" xfId="7932"/>
    <cellStyle name="Comma 5 2 2 3 2 6 2" xfId="20380"/>
    <cellStyle name="Comma 5 2 2 3 2 7" xfId="11825"/>
    <cellStyle name="Comma 5 2 2 3 2 7 2" xfId="24261"/>
    <cellStyle name="Comma 5 2 2 3 2 8" xfId="6902"/>
    <cellStyle name="Comma 5 2 2 3 2 8 2" xfId="19353"/>
    <cellStyle name="Comma 5 2 2 3 2 9" xfId="2853"/>
    <cellStyle name="Comma 5 2 2 3 2 9 2" xfId="15373"/>
    <cellStyle name="Comma 5 2 2 3 3" xfId="350"/>
    <cellStyle name="Comma 5 2 2 3 3 2" xfId="1299"/>
    <cellStyle name="Comma 5 2 2 3 3 2 2" xfId="9209"/>
    <cellStyle name="Comma 5 2 2 3 3 2 2 2" xfId="21654"/>
    <cellStyle name="Comma 5 2 2 3 3 2 3" xfId="4191"/>
    <cellStyle name="Comma 5 2 2 3 3 2 3 2" xfId="16647"/>
    <cellStyle name="Comma 5 2 2 3 3 2 4" xfId="14102"/>
    <cellStyle name="Comma 5 2 2 3 3 3" xfId="5445"/>
    <cellStyle name="Comma 5 2 2 3 3 3 2" xfId="10461"/>
    <cellStyle name="Comma 5 2 2 3 3 3 2 2" xfId="22906"/>
    <cellStyle name="Comma 5 2 2 3 3 3 3" xfId="17899"/>
    <cellStyle name="Comma 5 2 2 3 3 4" xfId="8325"/>
    <cellStyle name="Comma 5 2 2 3 3 4 2" xfId="20771"/>
    <cellStyle name="Comma 5 2 2 3 3 5" xfId="11915"/>
    <cellStyle name="Comma 5 2 2 3 3 5 2" xfId="24351"/>
    <cellStyle name="Comma 5 2 2 3 3 6" xfId="6802"/>
    <cellStyle name="Comma 5 2 2 3 3 6 2" xfId="19253"/>
    <cellStyle name="Comma 5 2 2 3 3 7" xfId="3256"/>
    <cellStyle name="Comma 5 2 2 3 3 7 2" xfId="15764"/>
    <cellStyle name="Comma 5 2 2 3 3 8" xfId="13174"/>
    <cellStyle name="Comma 5 2 2 3 4" xfId="711"/>
    <cellStyle name="Comma 5 2 2 3 4 2" xfId="1647"/>
    <cellStyle name="Comma 5 2 2 3 4 2 2" xfId="9404"/>
    <cellStyle name="Comma 5 2 2 3 4 2 2 2" xfId="21849"/>
    <cellStyle name="Comma 5 2 2 3 4 2 3" xfId="4386"/>
    <cellStyle name="Comma 5 2 2 3 4 2 3 2" xfId="16842"/>
    <cellStyle name="Comma 5 2 2 3 4 2 4" xfId="14450"/>
    <cellStyle name="Comma 5 2 2 3 4 3" xfId="5794"/>
    <cellStyle name="Comma 5 2 2 3 4 3 2" xfId="10809"/>
    <cellStyle name="Comma 5 2 2 3 4 3 2 2" xfId="23254"/>
    <cellStyle name="Comma 5 2 2 3 4 3 3" xfId="18247"/>
    <cellStyle name="Comma 5 2 2 3 4 4" xfId="8520"/>
    <cellStyle name="Comma 5 2 2 3 4 4 2" xfId="20966"/>
    <cellStyle name="Comma 5 2 2 3 4 5" xfId="12263"/>
    <cellStyle name="Comma 5 2 2 3 4 5 2" xfId="24699"/>
    <cellStyle name="Comma 5 2 2 3 4 6" xfId="6997"/>
    <cellStyle name="Comma 5 2 2 3 4 6 2" xfId="19448"/>
    <cellStyle name="Comma 5 2 2 3 4 7" xfId="3451"/>
    <cellStyle name="Comma 5 2 2 3 4 7 2" xfId="15959"/>
    <cellStyle name="Comma 5 2 2 3 4 8" xfId="13521"/>
    <cellStyle name="Comma 5 2 2 3 5" xfId="2273"/>
    <cellStyle name="Comma 5 2 2 3 5 2" xfId="4901"/>
    <cellStyle name="Comma 5 2 2 3 5 2 2" xfId="9918"/>
    <cellStyle name="Comma 5 2 2 3 5 2 2 2" xfId="22363"/>
    <cellStyle name="Comma 5 2 2 3 5 2 3" xfId="17356"/>
    <cellStyle name="Comma 5 2 2 3 5 3" xfId="6299"/>
    <cellStyle name="Comma 5 2 2 3 5 3 2" xfId="11314"/>
    <cellStyle name="Comma 5 2 2 3 5 3 2 2" xfId="23759"/>
    <cellStyle name="Comma 5 2 2 3 5 3 3" xfId="18752"/>
    <cellStyle name="Comma 5 2 2 3 5 4" xfId="8106"/>
    <cellStyle name="Comma 5 2 2 3 5 4 2" xfId="20554"/>
    <cellStyle name="Comma 5 2 2 3 5 5" xfId="12768"/>
    <cellStyle name="Comma 5 2 2 3 5 5 2" xfId="25204"/>
    <cellStyle name="Comma 5 2 2 3 5 6" xfId="7512"/>
    <cellStyle name="Comma 5 2 2 3 5 6 2" xfId="19962"/>
    <cellStyle name="Comma 5 2 2 3 5 7" xfId="3036"/>
    <cellStyle name="Comma 5 2 2 3 5 7 2" xfId="15547"/>
    <cellStyle name="Comma 5 2 2 3 5 8" xfId="14955"/>
    <cellStyle name="Comma 5 2 2 3 6" xfId="1109"/>
    <cellStyle name="Comma 5 2 2 3 6 2" xfId="8992"/>
    <cellStyle name="Comma 5 2 2 3 6 2 2" xfId="21437"/>
    <cellStyle name="Comma 5 2 2 3 6 3" xfId="3974"/>
    <cellStyle name="Comma 5 2 2 3 6 3 2" xfId="16430"/>
    <cellStyle name="Comma 5 2 2 3 6 4" xfId="13912"/>
    <cellStyle name="Comma 5 2 2 3 7" xfId="5255"/>
    <cellStyle name="Comma 5 2 2 3 7 2" xfId="10271"/>
    <cellStyle name="Comma 5 2 2 3 7 2 2" xfId="22716"/>
    <cellStyle name="Comma 5 2 2 3 7 3" xfId="17709"/>
    <cellStyle name="Comma 5 2 2 3 8" xfId="7832"/>
    <cellStyle name="Comma 5 2 2 3 8 2" xfId="20280"/>
    <cellStyle name="Comma 5 2 2 3 9" xfId="11725"/>
    <cellStyle name="Comma 5 2 2 3 9 2" xfId="24161"/>
    <cellStyle name="Comma 5 2 2 4" xfId="271"/>
    <cellStyle name="Comma 5 2 2 4 10" xfId="6617"/>
    <cellStyle name="Comma 5 2 2 4 10 2" xfId="19068"/>
    <cellStyle name="Comma 5 2 2 4 11" xfId="2680"/>
    <cellStyle name="Comma 5 2 2 4 11 2" xfId="15200"/>
    <cellStyle name="Comma 5 2 2 4 12" xfId="13101"/>
    <cellStyle name="Comma 5 2 2 4 2" xfId="485"/>
    <cellStyle name="Comma 5 2 2 4 2 10" xfId="13306"/>
    <cellStyle name="Comma 5 2 2 4 2 2" xfId="845"/>
    <cellStyle name="Comma 5 2 2 4 2 2 2" xfId="1302"/>
    <cellStyle name="Comma 5 2 2 4 2 2 2 2" xfId="9407"/>
    <cellStyle name="Comma 5 2 2 4 2 2 2 2 2" xfId="21852"/>
    <cellStyle name="Comma 5 2 2 4 2 2 2 3" xfId="4389"/>
    <cellStyle name="Comma 5 2 2 4 2 2 2 3 2" xfId="16845"/>
    <cellStyle name="Comma 5 2 2 4 2 2 2 4" xfId="14105"/>
    <cellStyle name="Comma 5 2 2 4 2 2 3" xfId="5448"/>
    <cellStyle name="Comma 5 2 2 4 2 2 3 2" xfId="10464"/>
    <cellStyle name="Comma 5 2 2 4 2 2 3 2 2" xfId="22909"/>
    <cellStyle name="Comma 5 2 2 4 2 2 3 3" xfId="17902"/>
    <cellStyle name="Comma 5 2 2 4 2 2 4" xfId="8523"/>
    <cellStyle name="Comma 5 2 2 4 2 2 4 2" xfId="20969"/>
    <cellStyle name="Comma 5 2 2 4 2 2 5" xfId="11918"/>
    <cellStyle name="Comma 5 2 2 4 2 2 5 2" xfId="24354"/>
    <cellStyle name="Comma 5 2 2 4 2 2 6" xfId="7000"/>
    <cellStyle name="Comma 5 2 2 4 2 2 6 2" xfId="19451"/>
    <cellStyle name="Comma 5 2 2 4 2 2 7" xfId="3454"/>
    <cellStyle name="Comma 5 2 2 4 2 2 7 2" xfId="15962"/>
    <cellStyle name="Comma 5 2 2 4 2 2 8" xfId="13653"/>
    <cellStyle name="Comma 5 2 2 4 2 3" xfId="1650"/>
    <cellStyle name="Comma 5 2 2 4 2 3 2" xfId="5033"/>
    <cellStyle name="Comma 5 2 2 4 2 3 2 2" xfId="10050"/>
    <cellStyle name="Comma 5 2 2 4 2 3 2 2 2" xfId="22495"/>
    <cellStyle name="Comma 5 2 2 4 2 3 2 3" xfId="17488"/>
    <cellStyle name="Comma 5 2 2 4 2 3 3" xfId="5797"/>
    <cellStyle name="Comma 5 2 2 4 2 3 3 2" xfId="10812"/>
    <cellStyle name="Comma 5 2 2 4 2 3 3 2 2" xfId="23257"/>
    <cellStyle name="Comma 5 2 2 4 2 3 3 3" xfId="18250"/>
    <cellStyle name="Comma 5 2 2 4 2 3 4" xfId="8457"/>
    <cellStyle name="Comma 5 2 2 4 2 3 4 2" xfId="20903"/>
    <cellStyle name="Comma 5 2 2 4 2 3 5" xfId="12266"/>
    <cellStyle name="Comma 5 2 2 4 2 3 5 2" xfId="24702"/>
    <cellStyle name="Comma 5 2 2 4 2 3 6" xfId="7644"/>
    <cellStyle name="Comma 5 2 2 4 2 3 6 2" xfId="20094"/>
    <cellStyle name="Comma 5 2 2 4 2 3 7" xfId="3388"/>
    <cellStyle name="Comma 5 2 2 4 2 3 7 2" xfId="15896"/>
    <cellStyle name="Comma 5 2 2 4 2 3 8" xfId="14453"/>
    <cellStyle name="Comma 5 2 2 4 2 4" xfId="2408"/>
    <cellStyle name="Comma 5 2 2 4 2 4 2" xfId="6431"/>
    <cellStyle name="Comma 5 2 2 4 2 4 2 2" xfId="11446"/>
    <cellStyle name="Comma 5 2 2 4 2 4 2 2 2" xfId="23891"/>
    <cellStyle name="Comma 5 2 2 4 2 4 2 3" xfId="18884"/>
    <cellStyle name="Comma 5 2 2 4 2 4 3" xfId="12900"/>
    <cellStyle name="Comma 5 2 2 4 2 4 3 2" xfId="25336"/>
    <cellStyle name="Comma 5 2 2 4 2 4 4" xfId="9341"/>
    <cellStyle name="Comma 5 2 2 4 2 4 4 2" xfId="21786"/>
    <cellStyle name="Comma 5 2 2 4 2 4 5" xfId="4323"/>
    <cellStyle name="Comma 5 2 2 4 2 4 5 2" xfId="16779"/>
    <cellStyle name="Comma 5 2 2 4 2 4 6" xfId="15087"/>
    <cellStyle name="Comma 5 2 2 4 2 5" xfId="1241"/>
    <cellStyle name="Comma 5 2 2 4 2 5 2" xfId="10403"/>
    <cellStyle name="Comma 5 2 2 4 2 5 2 2" xfId="22848"/>
    <cellStyle name="Comma 5 2 2 4 2 5 3" xfId="5387"/>
    <cellStyle name="Comma 5 2 2 4 2 5 3 2" xfId="17841"/>
    <cellStyle name="Comma 5 2 2 4 2 5 4" xfId="14044"/>
    <cellStyle name="Comma 5 2 2 4 2 6" xfId="7964"/>
    <cellStyle name="Comma 5 2 2 4 2 6 2" xfId="20412"/>
    <cellStyle name="Comma 5 2 2 4 2 7" xfId="11857"/>
    <cellStyle name="Comma 5 2 2 4 2 7 2" xfId="24293"/>
    <cellStyle name="Comma 5 2 2 4 2 8" xfId="6934"/>
    <cellStyle name="Comma 5 2 2 4 2 8 2" xfId="19385"/>
    <cellStyle name="Comma 5 2 2 4 2 9" xfId="2885"/>
    <cellStyle name="Comma 5 2 2 4 2 9 2" xfId="15405"/>
    <cellStyle name="Comma 5 2 2 4 3" xfId="634"/>
    <cellStyle name="Comma 5 2 2 4 3 2" xfId="1301"/>
    <cellStyle name="Comma 5 2 2 4 3 2 2" xfId="9136"/>
    <cellStyle name="Comma 5 2 2 4 3 2 2 2" xfId="21581"/>
    <cellStyle name="Comma 5 2 2 4 3 2 3" xfId="4118"/>
    <cellStyle name="Comma 5 2 2 4 3 2 3 2" xfId="16574"/>
    <cellStyle name="Comma 5 2 2 4 3 2 4" xfId="14104"/>
    <cellStyle name="Comma 5 2 2 4 3 3" xfId="5447"/>
    <cellStyle name="Comma 5 2 2 4 3 3 2" xfId="10463"/>
    <cellStyle name="Comma 5 2 2 4 3 3 2 2" xfId="22908"/>
    <cellStyle name="Comma 5 2 2 4 3 3 3" xfId="17901"/>
    <cellStyle name="Comma 5 2 2 4 3 4" xfId="8252"/>
    <cellStyle name="Comma 5 2 2 4 3 4 2" xfId="20698"/>
    <cellStyle name="Comma 5 2 2 4 3 5" xfId="11917"/>
    <cellStyle name="Comma 5 2 2 4 3 5 2" xfId="24353"/>
    <cellStyle name="Comma 5 2 2 4 3 6" xfId="6729"/>
    <cellStyle name="Comma 5 2 2 4 3 6 2" xfId="19180"/>
    <cellStyle name="Comma 5 2 2 4 3 7" xfId="3183"/>
    <cellStyle name="Comma 5 2 2 4 3 7 2" xfId="15691"/>
    <cellStyle name="Comma 5 2 2 4 3 8" xfId="13448"/>
    <cellStyle name="Comma 5 2 2 4 4" xfId="1649"/>
    <cellStyle name="Comma 5 2 2 4 4 2" xfId="4388"/>
    <cellStyle name="Comma 5 2 2 4 4 2 2" xfId="9406"/>
    <cellStyle name="Comma 5 2 2 4 4 2 2 2" xfId="21851"/>
    <cellStyle name="Comma 5 2 2 4 4 2 3" xfId="16844"/>
    <cellStyle name="Comma 5 2 2 4 4 3" xfId="5796"/>
    <cellStyle name="Comma 5 2 2 4 4 3 2" xfId="10811"/>
    <cellStyle name="Comma 5 2 2 4 4 3 2 2" xfId="23256"/>
    <cellStyle name="Comma 5 2 2 4 4 3 3" xfId="18249"/>
    <cellStyle name="Comma 5 2 2 4 4 4" xfId="8522"/>
    <cellStyle name="Comma 5 2 2 4 4 4 2" xfId="20968"/>
    <cellStyle name="Comma 5 2 2 4 4 5" xfId="12265"/>
    <cellStyle name="Comma 5 2 2 4 4 5 2" xfId="24701"/>
    <cellStyle name="Comma 5 2 2 4 4 6" xfId="6999"/>
    <cellStyle name="Comma 5 2 2 4 4 6 2" xfId="19450"/>
    <cellStyle name="Comma 5 2 2 4 4 7" xfId="3453"/>
    <cellStyle name="Comma 5 2 2 4 4 7 2" xfId="15961"/>
    <cellStyle name="Comma 5 2 2 4 4 8" xfId="14452"/>
    <cellStyle name="Comma 5 2 2 4 5" xfId="2194"/>
    <cellStyle name="Comma 5 2 2 4 5 2" xfId="4828"/>
    <cellStyle name="Comma 5 2 2 4 5 2 2" xfId="9845"/>
    <cellStyle name="Comma 5 2 2 4 5 2 2 2" xfId="22290"/>
    <cellStyle name="Comma 5 2 2 4 5 2 3" xfId="17283"/>
    <cellStyle name="Comma 5 2 2 4 5 3" xfId="6226"/>
    <cellStyle name="Comma 5 2 2 4 5 3 2" xfId="11241"/>
    <cellStyle name="Comma 5 2 2 4 5 3 2 2" xfId="23686"/>
    <cellStyle name="Comma 5 2 2 4 5 3 3" xfId="18679"/>
    <cellStyle name="Comma 5 2 2 4 5 4" xfId="8138"/>
    <cellStyle name="Comma 5 2 2 4 5 4 2" xfId="20586"/>
    <cellStyle name="Comma 5 2 2 4 5 5" xfId="12695"/>
    <cellStyle name="Comma 5 2 2 4 5 5 2" xfId="25131"/>
    <cellStyle name="Comma 5 2 2 4 5 6" xfId="7439"/>
    <cellStyle name="Comma 5 2 2 4 5 6 2" xfId="19889"/>
    <cellStyle name="Comma 5 2 2 4 5 7" xfId="3068"/>
    <cellStyle name="Comma 5 2 2 4 5 7 2" xfId="15579"/>
    <cellStyle name="Comma 5 2 2 4 5 8" xfId="14882"/>
    <cellStyle name="Comma 5 2 2 4 6" xfId="1036"/>
    <cellStyle name="Comma 5 2 2 4 6 2" xfId="9024"/>
    <cellStyle name="Comma 5 2 2 4 6 2 2" xfId="21469"/>
    <cellStyle name="Comma 5 2 2 4 6 3" xfId="4006"/>
    <cellStyle name="Comma 5 2 2 4 6 3 2" xfId="16462"/>
    <cellStyle name="Comma 5 2 2 4 6 4" xfId="13839"/>
    <cellStyle name="Comma 5 2 2 4 7" xfId="5182"/>
    <cellStyle name="Comma 5 2 2 4 7 2" xfId="10198"/>
    <cellStyle name="Comma 5 2 2 4 7 2 2" xfId="22643"/>
    <cellStyle name="Comma 5 2 2 4 7 3" xfId="17636"/>
    <cellStyle name="Comma 5 2 2 4 8" xfId="7759"/>
    <cellStyle name="Comma 5 2 2 4 8 2" xfId="20207"/>
    <cellStyle name="Comma 5 2 2 4 9" xfId="11652"/>
    <cellStyle name="Comma 5 2 2 4 9 2" xfId="24088"/>
    <cellStyle name="Comma 5 2 2 5" xfId="377"/>
    <cellStyle name="Comma 5 2 2 5 10" xfId="13201"/>
    <cellStyle name="Comma 5 2 2 5 2" xfId="738"/>
    <cellStyle name="Comma 5 2 2 5 2 2" xfId="1303"/>
    <cellStyle name="Comma 5 2 2 5 2 2 2" xfId="9408"/>
    <cellStyle name="Comma 5 2 2 5 2 2 2 2" xfId="21853"/>
    <cellStyle name="Comma 5 2 2 5 2 2 3" xfId="4390"/>
    <cellStyle name="Comma 5 2 2 5 2 2 3 2" xfId="16846"/>
    <cellStyle name="Comma 5 2 2 5 2 2 4" xfId="14106"/>
    <cellStyle name="Comma 5 2 2 5 2 3" xfId="5449"/>
    <cellStyle name="Comma 5 2 2 5 2 3 2" xfId="10465"/>
    <cellStyle name="Comma 5 2 2 5 2 3 2 2" xfId="22910"/>
    <cellStyle name="Comma 5 2 2 5 2 3 3" xfId="17903"/>
    <cellStyle name="Comma 5 2 2 5 2 4" xfId="8524"/>
    <cellStyle name="Comma 5 2 2 5 2 4 2" xfId="20970"/>
    <cellStyle name="Comma 5 2 2 5 2 5" xfId="11919"/>
    <cellStyle name="Comma 5 2 2 5 2 5 2" xfId="24355"/>
    <cellStyle name="Comma 5 2 2 5 2 6" xfId="7001"/>
    <cellStyle name="Comma 5 2 2 5 2 6 2" xfId="19452"/>
    <cellStyle name="Comma 5 2 2 5 2 7" xfId="3455"/>
    <cellStyle name="Comma 5 2 2 5 2 7 2" xfId="15963"/>
    <cellStyle name="Comma 5 2 2 5 2 8" xfId="13548"/>
    <cellStyle name="Comma 5 2 2 5 3" xfId="1651"/>
    <cellStyle name="Comma 5 2 2 5 3 2" xfId="4928"/>
    <cellStyle name="Comma 5 2 2 5 3 2 2" xfId="9945"/>
    <cellStyle name="Comma 5 2 2 5 3 2 2 2" xfId="22390"/>
    <cellStyle name="Comma 5 2 2 5 3 2 3" xfId="17383"/>
    <cellStyle name="Comma 5 2 2 5 3 3" xfId="5798"/>
    <cellStyle name="Comma 5 2 2 5 3 3 2" xfId="10813"/>
    <cellStyle name="Comma 5 2 2 5 3 3 2 2" xfId="23258"/>
    <cellStyle name="Comma 5 2 2 5 3 3 3" xfId="18251"/>
    <cellStyle name="Comma 5 2 2 5 3 4" xfId="8352"/>
    <cellStyle name="Comma 5 2 2 5 3 4 2" xfId="20798"/>
    <cellStyle name="Comma 5 2 2 5 3 5" xfId="12267"/>
    <cellStyle name="Comma 5 2 2 5 3 5 2" xfId="24703"/>
    <cellStyle name="Comma 5 2 2 5 3 6" xfId="7539"/>
    <cellStyle name="Comma 5 2 2 5 3 6 2" xfId="19989"/>
    <cellStyle name="Comma 5 2 2 5 3 7" xfId="3283"/>
    <cellStyle name="Comma 5 2 2 5 3 7 2" xfId="15791"/>
    <cellStyle name="Comma 5 2 2 5 3 8" xfId="14454"/>
    <cellStyle name="Comma 5 2 2 5 4" xfId="2300"/>
    <cellStyle name="Comma 5 2 2 5 4 2" xfId="6326"/>
    <cellStyle name="Comma 5 2 2 5 4 2 2" xfId="11341"/>
    <cellStyle name="Comma 5 2 2 5 4 2 2 2" xfId="23786"/>
    <cellStyle name="Comma 5 2 2 5 4 2 3" xfId="18779"/>
    <cellStyle name="Comma 5 2 2 5 4 3" xfId="12795"/>
    <cellStyle name="Comma 5 2 2 5 4 3 2" xfId="25231"/>
    <cellStyle name="Comma 5 2 2 5 4 4" xfId="9236"/>
    <cellStyle name="Comma 5 2 2 5 4 4 2" xfId="21681"/>
    <cellStyle name="Comma 5 2 2 5 4 5" xfId="4218"/>
    <cellStyle name="Comma 5 2 2 5 4 5 2" xfId="16674"/>
    <cellStyle name="Comma 5 2 2 5 4 6" xfId="14982"/>
    <cellStyle name="Comma 5 2 2 5 5" xfId="1136"/>
    <cellStyle name="Comma 5 2 2 5 5 2" xfId="10298"/>
    <cellStyle name="Comma 5 2 2 5 5 2 2" xfId="22743"/>
    <cellStyle name="Comma 5 2 2 5 5 3" xfId="5282"/>
    <cellStyle name="Comma 5 2 2 5 5 3 2" xfId="17736"/>
    <cellStyle name="Comma 5 2 2 5 5 4" xfId="13939"/>
    <cellStyle name="Comma 5 2 2 5 6" xfId="7859"/>
    <cellStyle name="Comma 5 2 2 5 6 2" xfId="20307"/>
    <cellStyle name="Comma 5 2 2 5 7" xfId="11752"/>
    <cellStyle name="Comma 5 2 2 5 7 2" xfId="24188"/>
    <cellStyle name="Comma 5 2 2 5 8" xfId="6829"/>
    <cellStyle name="Comma 5 2 2 5 8 2" xfId="19280"/>
    <cellStyle name="Comma 5 2 2 5 9" xfId="2780"/>
    <cellStyle name="Comma 5 2 2 5 9 2" xfId="15300"/>
    <cellStyle name="Comma 5 2 2 6" xfId="240"/>
    <cellStyle name="Comma 5 2 2 6 10" xfId="13074"/>
    <cellStyle name="Comma 5 2 2 6 2" xfId="605"/>
    <cellStyle name="Comma 5 2 2 6 2 2" xfId="1304"/>
    <cellStyle name="Comma 5 2 2 6 2 2 2" xfId="9409"/>
    <cellStyle name="Comma 5 2 2 6 2 2 2 2" xfId="21854"/>
    <cellStyle name="Comma 5 2 2 6 2 2 3" xfId="4391"/>
    <cellStyle name="Comma 5 2 2 6 2 2 3 2" xfId="16847"/>
    <cellStyle name="Comma 5 2 2 6 2 2 4" xfId="14107"/>
    <cellStyle name="Comma 5 2 2 6 2 3" xfId="5450"/>
    <cellStyle name="Comma 5 2 2 6 2 3 2" xfId="10466"/>
    <cellStyle name="Comma 5 2 2 6 2 3 2 2" xfId="22911"/>
    <cellStyle name="Comma 5 2 2 6 2 3 3" xfId="17904"/>
    <cellStyle name="Comma 5 2 2 6 2 4" xfId="8525"/>
    <cellStyle name="Comma 5 2 2 6 2 4 2" xfId="20971"/>
    <cellStyle name="Comma 5 2 2 6 2 5" xfId="11920"/>
    <cellStyle name="Comma 5 2 2 6 2 5 2" xfId="24356"/>
    <cellStyle name="Comma 5 2 2 6 2 6" xfId="7002"/>
    <cellStyle name="Comma 5 2 2 6 2 6 2" xfId="19453"/>
    <cellStyle name="Comma 5 2 2 6 2 7" xfId="3456"/>
    <cellStyle name="Comma 5 2 2 6 2 7 2" xfId="15964"/>
    <cellStyle name="Comma 5 2 2 6 2 8" xfId="13421"/>
    <cellStyle name="Comma 5 2 2 6 3" xfId="1652"/>
    <cellStyle name="Comma 5 2 2 6 3 2" xfId="4801"/>
    <cellStyle name="Comma 5 2 2 6 3 2 2" xfId="9818"/>
    <cellStyle name="Comma 5 2 2 6 3 2 2 2" xfId="22263"/>
    <cellStyle name="Comma 5 2 2 6 3 2 3" xfId="17256"/>
    <cellStyle name="Comma 5 2 2 6 3 3" xfId="5799"/>
    <cellStyle name="Comma 5 2 2 6 3 3 2" xfId="10814"/>
    <cellStyle name="Comma 5 2 2 6 3 3 2 2" xfId="23259"/>
    <cellStyle name="Comma 5 2 2 6 3 3 3" xfId="18252"/>
    <cellStyle name="Comma 5 2 2 6 3 4" xfId="8873"/>
    <cellStyle name="Comma 5 2 2 6 3 4 2" xfId="21318"/>
    <cellStyle name="Comma 5 2 2 6 3 5" xfId="12268"/>
    <cellStyle name="Comma 5 2 2 6 3 5 2" xfId="24704"/>
    <cellStyle name="Comma 5 2 2 6 3 6" xfId="7412"/>
    <cellStyle name="Comma 5 2 2 6 3 6 2" xfId="19862"/>
    <cellStyle name="Comma 5 2 2 6 3 7" xfId="3855"/>
    <cellStyle name="Comma 5 2 2 6 3 7 2" xfId="16311"/>
    <cellStyle name="Comma 5 2 2 6 3 8" xfId="14455"/>
    <cellStyle name="Comma 5 2 2 6 4" xfId="2163"/>
    <cellStyle name="Comma 5 2 2 6 4 2" xfId="6199"/>
    <cellStyle name="Comma 5 2 2 6 4 2 2" xfId="11214"/>
    <cellStyle name="Comma 5 2 2 6 4 2 2 2" xfId="23659"/>
    <cellStyle name="Comma 5 2 2 6 4 2 3" xfId="18652"/>
    <cellStyle name="Comma 5 2 2 6 4 3" xfId="12668"/>
    <cellStyle name="Comma 5 2 2 6 4 3 2" xfId="25104"/>
    <cellStyle name="Comma 5 2 2 6 4 4" xfId="9109"/>
    <cellStyle name="Comma 5 2 2 6 4 4 2" xfId="21554"/>
    <cellStyle name="Comma 5 2 2 6 4 5" xfId="4091"/>
    <cellStyle name="Comma 5 2 2 6 4 5 2" xfId="16547"/>
    <cellStyle name="Comma 5 2 2 6 4 6" xfId="14855"/>
    <cellStyle name="Comma 5 2 2 6 5" xfId="1009"/>
    <cellStyle name="Comma 5 2 2 6 5 2" xfId="10169"/>
    <cellStyle name="Comma 5 2 2 6 5 2 2" xfId="22614"/>
    <cellStyle name="Comma 5 2 2 6 5 3" xfId="5153"/>
    <cellStyle name="Comma 5 2 2 6 5 3 2" xfId="17607"/>
    <cellStyle name="Comma 5 2 2 6 5 4" xfId="13812"/>
    <cellStyle name="Comma 5 2 2 6 6" xfId="8225"/>
    <cellStyle name="Comma 5 2 2 6 6 2" xfId="20671"/>
    <cellStyle name="Comma 5 2 2 6 7" xfId="11625"/>
    <cellStyle name="Comma 5 2 2 6 7 2" xfId="24061"/>
    <cellStyle name="Comma 5 2 2 6 8" xfId="6702"/>
    <cellStyle name="Comma 5 2 2 6 8 2" xfId="19153"/>
    <cellStyle name="Comma 5 2 2 6 9" xfId="3156"/>
    <cellStyle name="Comma 5 2 2 6 9 2" xfId="15664"/>
    <cellStyle name="Comma 5 2 2 7" xfId="559"/>
    <cellStyle name="Comma 5 2 2 7 2" xfId="1295"/>
    <cellStyle name="Comma 5 2 2 7 2 2" xfId="9400"/>
    <cellStyle name="Comma 5 2 2 7 2 2 2" xfId="21845"/>
    <cellStyle name="Comma 5 2 2 7 2 3" xfId="4382"/>
    <cellStyle name="Comma 5 2 2 7 2 3 2" xfId="16838"/>
    <cellStyle name="Comma 5 2 2 7 2 4" xfId="14098"/>
    <cellStyle name="Comma 5 2 2 7 3" xfId="5441"/>
    <cellStyle name="Comma 5 2 2 7 3 2" xfId="10457"/>
    <cellStyle name="Comma 5 2 2 7 3 2 2" xfId="22902"/>
    <cellStyle name="Comma 5 2 2 7 3 3" xfId="17895"/>
    <cellStyle name="Comma 5 2 2 7 4" xfId="8516"/>
    <cellStyle name="Comma 5 2 2 7 4 2" xfId="20962"/>
    <cellStyle name="Comma 5 2 2 7 5" xfId="11911"/>
    <cellStyle name="Comma 5 2 2 7 5 2" xfId="24347"/>
    <cellStyle name="Comma 5 2 2 7 6" xfId="6993"/>
    <cellStyle name="Comma 5 2 2 7 6 2" xfId="19444"/>
    <cellStyle name="Comma 5 2 2 7 7" xfId="3447"/>
    <cellStyle name="Comma 5 2 2 7 7 2" xfId="15955"/>
    <cellStyle name="Comma 5 2 2 7 8" xfId="13376"/>
    <cellStyle name="Comma 5 2 2 8" xfId="1643"/>
    <cellStyle name="Comma 5 2 2 8 2" xfId="4756"/>
    <cellStyle name="Comma 5 2 2 8 2 2" xfId="9773"/>
    <cellStyle name="Comma 5 2 2 8 2 2 2" xfId="22218"/>
    <cellStyle name="Comma 5 2 2 8 2 3" xfId="17211"/>
    <cellStyle name="Comma 5 2 2 8 3" xfId="5790"/>
    <cellStyle name="Comma 5 2 2 8 3 2" xfId="10805"/>
    <cellStyle name="Comma 5 2 2 8 3 2 2" xfId="23250"/>
    <cellStyle name="Comma 5 2 2 8 3 3" xfId="18243"/>
    <cellStyle name="Comma 5 2 2 8 4" xfId="8032"/>
    <cellStyle name="Comma 5 2 2 8 4 2" xfId="20480"/>
    <cellStyle name="Comma 5 2 2 8 5" xfId="12259"/>
    <cellStyle name="Comma 5 2 2 8 5 2" xfId="24695"/>
    <cellStyle name="Comma 5 2 2 8 6" xfId="7367"/>
    <cellStyle name="Comma 5 2 2 8 6 2" xfId="19817"/>
    <cellStyle name="Comma 5 2 2 8 7" xfId="2956"/>
    <cellStyle name="Comma 5 2 2 8 7 2" xfId="15473"/>
    <cellStyle name="Comma 5 2 2 8 8" xfId="14446"/>
    <cellStyle name="Comma 5 2 2 9" xfId="2112"/>
    <cellStyle name="Comma 5 2 2 9 2" xfId="6154"/>
    <cellStyle name="Comma 5 2 2 9 2 2" xfId="11169"/>
    <cellStyle name="Comma 5 2 2 9 2 2 2" xfId="23614"/>
    <cellStyle name="Comma 5 2 2 9 2 3" xfId="18607"/>
    <cellStyle name="Comma 5 2 2 9 3" xfId="12623"/>
    <cellStyle name="Comma 5 2 2 9 3 2" xfId="25059"/>
    <cellStyle name="Comma 5 2 2 9 4" xfId="8918"/>
    <cellStyle name="Comma 5 2 2 9 4 2" xfId="21363"/>
    <cellStyle name="Comma 5 2 2 9 5" xfId="3900"/>
    <cellStyle name="Comma 5 2 2 9 5 2" xfId="16356"/>
    <cellStyle name="Comma 5 2 2 9 6" xfId="14810"/>
    <cellStyle name="Comma 5 2 3" xfId="169"/>
    <cellStyle name="Comma 5 2 3 10" xfId="972"/>
    <cellStyle name="Comma 5 2 3 10 2" xfId="11588"/>
    <cellStyle name="Comma 5 2 3 10 2 2" xfId="24024"/>
    <cellStyle name="Comma 5 2 3 10 3" xfId="10132"/>
    <cellStyle name="Comma 5 2 3 10 3 2" xfId="22577"/>
    <cellStyle name="Comma 5 2 3 10 4" xfId="5116"/>
    <cellStyle name="Comma 5 2 3 10 4 2" xfId="17570"/>
    <cellStyle name="Comma 5 2 3 10 5" xfId="13775"/>
    <cellStyle name="Comma 5 2 3 11" xfId="942"/>
    <cellStyle name="Comma 5 2 3 11 2" xfId="7740"/>
    <cellStyle name="Comma 5 2 3 11 2 2" xfId="20188"/>
    <cellStyle name="Comma 5 2 3 11 3" xfId="13745"/>
    <cellStyle name="Comma 5 2 3 12" xfId="11558"/>
    <cellStyle name="Comma 5 2 3 12 2" xfId="23994"/>
    <cellStyle name="Comma 5 2 3 13" xfId="6518"/>
    <cellStyle name="Comma 5 2 3 13 2" xfId="18969"/>
    <cellStyle name="Comma 5 2 3 14" xfId="2661"/>
    <cellStyle name="Comma 5 2 3 14 2" xfId="15181"/>
    <cellStyle name="Comma 5 2 3 15" xfId="13007"/>
    <cellStyle name="Comma 5 2 3 2" xfId="199"/>
    <cellStyle name="Comma 5 2 3 2 10" xfId="11690"/>
    <cellStyle name="Comma 5 2 3 2 10 2" xfId="24126"/>
    <cellStyle name="Comma 5 2 3 2 11" xfId="6550"/>
    <cellStyle name="Comma 5 2 3 2 11 2" xfId="19001"/>
    <cellStyle name="Comma 5 2 3 2 12" xfId="2718"/>
    <cellStyle name="Comma 5 2 3 2 12 2" xfId="15238"/>
    <cellStyle name="Comma 5 2 3 2 13" xfId="13037"/>
    <cellStyle name="Comma 5 2 3 2 2" xfId="522"/>
    <cellStyle name="Comma 5 2 3 2 2 10" xfId="2922"/>
    <cellStyle name="Comma 5 2 3 2 2 10 2" xfId="15442"/>
    <cellStyle name="Comma 5 2 3 2 2 11" xfId="13343"/>
    <cellStyle name="Comma 5 2 3 2 2 2" xfId="882"/>
    <cellStyle name="Comma 5 2 3 2 2 2 2" xfId="1307"/>
    <cellStyle name="Comma 5 2 3 2 2 2 2 2" xfId="9378"/>
    <cellStyle name="Comma 5 2 3 2 2 2 2 2 2" xfId="21823"/>
    <cellStyle name="Comma 5 2 3 2 2 2 2 3" xfId="4360"/>
    <cellStyle name="Comma 5 2 3 2 2 2 2 3 2" xfId="16816"/>
    <cellStyle name="Comma 5 2 3 2 2 2 2 4" xfId="14110"/>
    <cellStyle name="Comma 5 2 3 2 2 2 3" xfId="5453"/>
    <cellStyle name="Comma 5 2 3 2 2 2 3 2" xfId="10469"/>
    <cellStyle name="Comma 5 2 3 2 2 2 3 2 2" xfId="22914"/>
    <cellStyle name="Comma 5 2 3 2 2 2 3 3" xfId="17907"/>
    <cellStyle name="Comma 5 2 3 2 2 2 4" xfId="8494"/>
    <cellStyle name="Comma 5 2 3 2 2 2 4 2" xfId="20940"/>
    <cellStyle name="Comma 5 2 3 2 2 2 5" xfId="11923"/>
    <cellStyle name="Comma 5 2 3 2 2 2 5 2" xfId="24359"/>
    <cellStyle name="Comma 5 2 3 2 2 2 6" xfId="6971"/>
    <cellStyle name="Comma 5 2 3 2 2 2 6 2" xfId="19422"/>
    <cellStyle name="Comma 5 2 3 2 2 2 7" xfId="3425"/>
    <cellStyle name="Comma 5 2 3 2 2 2 7 2" xfId="15933"/>
    <cellStyle name="Comma 5 2 3 2 2 2 8" xfId="13690"/>
    <cellStyle name="Comma 5 2 3 2 2 3" xfId="1655"/>
    <cellStyle name="Comma 5 2 3 2 2 3 2" xfId="4394"/>
    <cellStyle name="Comma 5 2 3 2 2 3 2 2" xfId="9412"/>
    <cellStyle name="Comma 5 2 3 2 2 3 2 2 2" xfId="21857"/>
    <cellStyle name="Comma 5 2 3 2 2 3 2 3" xfId="16850"/>
    <cellStyle name="Comma 5 2 3 2 2 3 3" xfId="5802"/>
    <cellStyle name="Comma 5 2 3 2 2 3 3 2" xfId="10817"/>
    <cellStyle name="Comma 5 2 3 2 2 3 3 2 2" xfId="23262"/>
    <cellStyle name="Comma 5 2 3 2 2 3 3 3" xfId="18255"/>
    <cellStyle name="Comma 5 2 3 2 2 3 4" xfId="8528"/>
    <cellStyle name="Comma 5 2 3 2 2 3 4 2" xfId="20974"/>
    <cellStyle name="Comma 5 2 3 2 2 3 5" xfId="12271"/>
    <cellStyle name="Comma 5 2 3 2 2 3 5 2" xfId="24707"/>
    <cellStyle name="Comma 5 2 3 2 2 3 6" xfId="7005"/>
    <cellStyle name="Comma 5 2 3 2 2 3 6 2" xfId="19456"/>
    <cellStyle name="Comma 5 2 3 2 2 3 7" xfId="3459"/>
    <cellStyle name="Comma 5 2 3 2 2 3 7 2" xfId="15967"/>
    <cellStyle name="Comma 5 2 3 2 2 3 8" xfId="14458"/>
    <cellStyle name="Comma 5 2 3 2 2 4" xfId="2445"/>
    <cellStyle name="Comma 5 2 3 2 2 4 2" xfId="5070"/>
    <cellStyle name="Comma 5 2 3 2 2 4 2 2" xfId="10087"/>
    <cellStyle name="Comma 5 2 3 2 2 4 2 2 2" xfId="22532"/>
    <cellStyle name="Comma 5 2 3 2 2 4 2 3" xfId="17525"/>
    <cellStyle name="Comma 5 2 3 2 2 4 3" xfId="6468"/>
    <cellStyle name="Comma 5 2 3 2 2 4 3 2" xfId="11483"/>
    <cellStyle name="Comma 5 2 3 2 2 4 3 2 2" xfId="23928"/>
    <cellStyle name="Comma 5 2 3 2 2 4 3 3" xfId="18921"/>
    <cellStyle name="Comma 5 2 3 2 2 4 4" xfId="8175"/>
    <cellStyle name="Comma 5 2 3 2 2 4 4 2" xfId="20623"/>
    <cellStyle name="Comma 5 2 3 2 2 4 5" xfId="12937"/>
    <cellStyle name="Comma 5 2 3 2 2 4 5 2" xfId="25373"/>
    <cellStyle name="Comma 5 2 3 2 2 4 6" xfId="7681"/>
    <cellStyle name="Comma 5 2 3 2 2 4 6 2" xfId="20131"/>
    <cellStyle name="Comma 5 2 3 2 2 4 7" xfId="3105"/>
    <cellStyle name="Comma 5 2 3 2 2 4 7 2" xfId="15616"/>
    <cellStyle name="Comma 5 2 3 2 2 4 8" xfId="15124"/>
    <cellStyle name="Comma 5 2 3 2 2 5" xfId="1278"/>
    <cellStyle name="Comma 5 2 3 2 2 5 2" xfId="9061"/>
    <cellStyle name="Comma 5 2 3 2 2 5 2 2" xfId="21506"/>
    <cellStyle name="Comma 5 2 3 2 2 5 3" xfId="4043"/>
    <cellStyle name="Comma 5 2 3 2 2 5 3 2" xfId="16499"/>
    <cellStyle name="Comma 5 2 3 2 2 5 4" xfId="14081"/>
    <cellStyle name="Comma 5 2 3 2 2 6" xfId="5424"/>
    <cellStyle name="Comma 5 2 3 2 2 6 2" xfId="10440"/>
    <cellStyle name="Comma 5 2 3 2 2 6 2 2" xfId="22885"/>
    <cellStyle name="Comma 5 2 3 2 2 6 3" xfId="17878"/>
    <cellStyle name="Comma 5 2 3 2 2 7" xfId="8001"/>
    <cellStyle name="Comma 5 2 3 2 2 7 2" xfId="20449"/>
    <cellStyle name="Comma 5 2 3 2 2 8" xfId="11894"/>
    <cellStyle name="Comma 5 2 3 2 2 8 2" xfId="24330"/>
    <cellStyle name="Comma 5 2 3 2 2 9" xfId="6654"/>
    <cellStyle name="Comma 5 2 3 2 2 9 2" xfId="19105"/>
    <cellStyle name="Comma 5 2 3 2 3" xfId="415"/>
    <cellStyle name="Comma 5 2 3 2 3 10" xfId="13239"/>
    <cellStyle name="Comma 5 2 3 2 3 2" xfId="776"/>
    <cellStyle name="Comma 5 2 3 2 3 2 2" xfId="1308"/>
    <cellStyle name="Comma 5 2 3 2 3 2 2 2" xfId="9413"/>
    <cellStyle name="Comma 5 2 3 2 3 2 2 2 2" xfId="21858"/>
    <cellStyle name="Comma 5 2 3 2 3 2 2 3" xfId="4395"/>
    <cellStyle name="Comma 5 2 3 2 3 2 2 3 2" xfId="16851"/>
    <cellStyle name="Comma 5 2 3 2 3 2 2 4" xfId="14111"/>
    <cellStyle name="Comma 5 2 3 2 3 2 3" xfId="5454"/>
    <cellStyle name="Comma 5 2 3 2 3 2 3 2" xfId="10470"/>
    <cellStyle name="Comma 5 2 3 2 3 2 3 2 2" xfId="22915"/>
    <cellStyle name="Comma 5 2 3 2 3 2 3 3" xfId="17908"/>
    <cellStyle name="Comma 5 2 3 2 3 2 4" xfId="8529"/>
    <cellStyle name="Comma 5 2 3 2 3 2 4 2" xfId="20975"/>
    <cellStyle name="Comma 5 2 3 2 3 2 5" xfId="11924"/>
    <cellStyle name="Comma 5 2 3 2 3 2 5 2" xfId="24360"/>
    <cellStyle name="Comma 5 2 3 2 3 2 6" xfId="7006"/>
    <cellStyle name="Comma 5 2 3 2 3 2 6 2" xfId="19457"/>
    <cellStyle name="Comma 5 2 3 2 3 2 7" xfId="3460"/>
    <cellStyle name="Comma 5 2 3 2 3 2 7 2" xfId="15968"/>
    <cellStyle name="Comma 5 2 3 2 3 2 8" xfId="13586"/>
    <cellStyle name="Comma 5 2 3 2 3 3" xfId="1656"/>
    <cellStyle name="Comma 5 2 3 2 3 3 2" xfId="4966"/>
    <cellStyle name="Comma 5 2 3 2 3 3 2 2" xfId="9983"/>
    <cellStyle name="Comma 5 2 3 2 3 3 2 2 2" xfId="22428"/>
    <cellStyle name="Comma 5 2 3 2 3 3 2 3" xfId="17421"/>
    <cellStyle name="Comma 5 2 3 2 3 3 3" xfId="5803"/>
    <cellStyle name="Comma 5 2 3 2 3 3 3 2" xfId="10818"/>
    <cellStyle name="Comma 5 2 3 2 3 3 3 2 2" xfId="23263"/>
    <cellStyle name="Comma 5 2 3 2 3 3 3 3" xfId="18256"/>
    <cellStyle name="Comma 5 2 3 2 3 3 4" xfId="8390"/>
    <cellStyle name="Comma 5 2 3 2 3 3 4 2" xfId="20836"/>
    <cellStyle name="Comma 5 2 3 2 3 3 5" xfId="12272"/>
    <cellStyle name="Comma 5 2 3 2 3 3 5 2" xfId="24708"/>
    <cellStyle name="Comma 5 2 3 2 3 3 6" xfId="7577"/>
    <cellStyle name="Comma 5 2 3 2 3 3 6 2" xfId="20027"/>
    <cellStyle name="Comma 5 2 3 2 3 3 7" xfId="3321"/>
    <cellStyle name="Comma 5 2 3 2 3 3 7 2" xfId="15829"/>
    <cellStyle name="Comma 5 2 3 2 3 3 8" xfId="14459"/>
    <cellStyle name="Comma 5 2 3 2 3 4" xfId="2338"/>
    <cellStyle name="Comma 5 2 3 2 3 4 2" xfId="6364"/>
    <cellStyle name="Comma 5 2 3 2 3 4 2 2" xfId="11379"/>
    <cellStyle name="Comma 5 2 3 2 3 4 2 2 2" xfId="23824"/>
    <cellStyle name="Comma 5 2 3 2 3 4 2 3" xfId="18817"/>
    <cellStyle name="Comma 5 2 3 2 3 4 3" xfId="12833"/>
    <cellStyle name="Comma 5 2 3 2 3 4 3 2" xfId="25269"/>
    <cellStyle name="Comma 5 2 3 2 3 4 4" xfId="9274"/>
    <cellStyle name="Comma 5 2 3 2 3 4 4 2" xfId="21719"/>
    <cellStyle name="Comma 5 2 3 2 3 4 5" xfId="4256"/>
    <cellStyle name="Comma 5 2 3 2 3 4 5 2" xfId="16712"/>
    <cellStyle name="Comma 5 2 3 2 3 4 6" xfId="15020"/>
    <cellStyle name="Comma 5 2 3 2 3 5" xfId="1174"/>
    <cellStyle name="Comma 5 2 3 2 3 5 2" xfId="10336"/>
    <cellStyle name="Comma 5 2 3 2 3 5 2 2" xfId="22781"/>
    <cellStyle name="Comma 5 2 3 2 3 5 3" xfId="5320"/>
    <cellStyle name="Comma 5 2 3 2 3 5 3 2" xfId="17774"/>
    <cellStyle name="Comma 5 2 3 2 3 5 4" xfId="13977"/>
    <cellStyle name="Comma 5 2 3 2 3 6" xfId="7897"/>
    <cellStyle name="Comma 5 2 3 2 3 6 2" xfId="20345"/>
    <cellStyle name="Comma 5 2 3 2 3 7" xfId="11790"/>
    <cellStyle name="Comma 5 2 3 2 3 7 2" xfId="24226"/>
    <cellStyle name="Comma 5 2 3 2 3 8" xfId="6867"/>
    <cellStyle name="Comma 5 2 3 2 3 8 2" xfId="19318"/>
    <cellStyle name="Comma 5 2 3 2 3 9" xfId="2818"/>
    <cellStyle name="Comma 5 2 3 2 3 9 2" xfId="15338"/>
    <cellStyle name="Comma 5 2 3 2 4" xfId="313"/>
    <cellStyle name="Comma 5 2 3 2 4 2" xfId="1306"/>
    <cellStyle name="Comma 5 2 3 2 4 2 2" xfId="9174"/>
    <cellStyle name="Comma 5 2 3 2 4 2 2 2" xfId="21619"/>
    <cellStyle name="Comma 5 2 3 2 4 2 3" xfId="4156"/>
    <cellStyle name="Comma 5 2 3 2 4 2 3 2" xfId="16612"/>
    <cellStyle name="Comma 5 2 3 2 4 2 4" xfId="14109"/>
    <cellStyle name="Comma 5 2 3 2 4 3" xfId="5452"/>
    <cellStyle name="Comma 5 2 3 2 4 3 2" xfId="10468"/>
    <cellStyle name="Comma 5 2 3 2 4 3 2 2" xfId="22913"/>
    <cellStyle name="Comma 5 2 3 2 4 3 3" xfId="17906"/>
    <cellStyle name="Comma 5 2 3 2 4 4" xfId="8290"/>
    <cellStyle name="Comma 5 2 3 2 4 4 2" xfId="20736"/>
    <cellStyle name="Comma 5 2 3 2 4 5" xfId="11922"/>
    <cellStyle name="Comma 5 2 3 2 4 5 2" xfId="24358"/>
    <cellStyle name="Comma 5 2 3 2 4 6" xfId="6767"/>
    <cellStyle name="Comma 5 2 3 2 4 6 2" xfId="19218"/>
    <cellStyle name="Comma 5 2 3 2 4 7" xfId="3221"/>
    <cellStyle name="Comma 5 2 3 2 4 7 2" xfId="15729"/>
    <cellStyle name="Comma 5 2 3 2 4 8" xfId="13139"/>
    <cellStyle name="Comma 5 2 3 2 5" xfId="675"/>
    <cellStyle name="Comma 5 2 3 2 5 2" xfId="1654"/>
    <cellStyle name="Comma 5 2 3 2 5 2 2" xfId="9411"/>
    <cellStyle name="Comma 5 2 3 2 5 2 2 2" xfId="21856"/>
    <cellStyle name="Comma 5 2 3 2 5 2 3" xfId="4393"/>
    <cellStyle name="Comma 5 2 3 2 5 2 3 2" xfId="16849"/>
    <cellStyle name="Comma 5 2 3 2 5 2 4" xfId="14457"/>
    <cellStyle name="Comma 5 2 3 2 5 3" xfId="5801"/>
    <cellStyle name="Comma 5 2 3 2 5 3 2" xfId="10816"/>
    <cellStyle name="Comma 5 2 3 2 5 3 2 2" xfId="23261"/>
    <cellStyle name="Comma 5 2 3 2 5 3 3" xfId="18254"/>
    <cellStyle name="Comma 5 2 3 2 5 4" xfId="8527"/>
    <cellStyle name="Comma 5 2 3 2 5 4 2" xfId="20973"/>
    <cellStyle name="Comma 5 2 3 2 5 5" xfId="12270"/>
    <cellStyle name="Comma 5 2 3 2 5 5 2" xfId="24706"/>
    <cellStyle name="Comma 5 2 3 2 5 6" xfId="7004"/>
    <cellStyle name="Comma 5 2 3 2 5 6 2" xfId="19455"/>
    <cellStyle name="Comma 5 2 3 2 5 7" xfId="3458"/>
    <cellStyle name="Comma 5 2 3 2 5 7 2" xfId="15966"/>
    <cellStyle name="Comma 5 2 3 2 5 8" xfId="13486"/>
    <cellStyle name="Comma 5 2 3 2 6" xfId="2236"/>
    <cellStyle name="Comma 5 2 3 2 6 2" xfId="4866"/>
    <cellStyle name="Comma 5 2 3 2 6 2 2" xfId="9883"/>
    <cellStyle name="Comma 5 2 3 2 6 2 2 2" xfId="22328"/>
    <cellStyle name="Comma 5 2 3 2 6 2 3" xfId="17321"/>
    <cellStyle name="Comma 5 2 3 2 6 3" xfId="6264"/>
    <cellStyle name="Comma 5 2 3 2 6 3 2" xfId="11279"/>
    <cellStyle name="Comma 5 2 3 2 6 3 2 2" xfId="23724"/>
    <cellStyle name="Comma 5 2 3 2 6 3 3" xfId="18717"/>
    <cellStyle name="Comma 5 2 3 2 6 4" xfId="8071"/>
    <cellStyle name="Comma 5 2 3 2 6 4 2" xfId="20519"/>
    <cellStyle name="Comma 5 2 3 2 6 5" xfId="12733"/>
    <cellStyle name="Comma 5 2 3 2 6 5 2" xfId="25169"/>
    <cellStyle name="Comma 5 2 3 2 6 6" xfId="7477"/>
    <cellStyle name="Comma 5 2 3 2 6 6 2" xfId="19927"/>
    <cellStyle name="Comma 5 2 3 2 6 7" xfId="2998"/>
    <cellStyle name="Comma 5 2 3 2 6 7 2" xfId="15512"/>
    <cellStyle name="Comma 5 2 3 2 6 8" xfId="14920"/>
    <cellStyle name="Comma 5 2 3 2 7" xfId="1074"/>
    <cellStyle name="Comma 5 2 3 2 7 2" xfId="8957"/>
    <cellStyle name="Comma 5 2 3 2 7 2 2" xfId="21402"/>
    <cellStyle name="Comma 5 2 3 2 7 3" xfId="3939"/>
    <cellStyle name="Comma 5 2 3 2 7 3 2" xfId="16395"/>
    <cellStyle name="Comma 5 2 3 2 7 4" xfId="13877"/>
    <cellStyle name="Comma 5 2 3 2 8" xfId="5220"/>
    <cellStyle name="Comma 5 2 3 2 8 2" xfId="10236"/>
    <cellStyle name="Comma 5 2 3 2 8 2 2" xfId="22681"/>
    <cellStyle name="Comma 5 2 3 2 8 3" xfId="17674"/>
    <cellStyle name="Comma 5 2 3 2 9" xfId="7797"/>
    <cellStyle name="Comma 5 2 3 2 9 2" xfId="20245"/>
    <cellStyle name="Comma 5 2 3 3" xfId="358"/>
    <cellStyle name="Comma 5 2 3 3 10" xfId="6593"/>
    <cellStyle name="Comma 5 2 3 3 10 2" xfId="19044"/>
    <cellStyle name="Comma 5 2 3 3 11" xfId="2761"/>
    <cellStyle name="Comma 5 2 3 3 11 2" xfId="15281"/>
    <cellStyle name="Comma 5 2 3 3 12" xfId="13182"/>
    <cellStyle name="Comma 5 2 3 3 2" xfId="460"/>
    <cellStyle name="Comma 5 2 3 3 2 10" xfId="13282"/>
    <cellStyle name="Comma 5 2 3 3 2 2" xfId="821"/>
    <cellStyle name="Comma 5 2 3 3 2 2 2" xfId="1310"/>
    <cellStyle name="Comma 5 2 3 3 2 2 2 2" xfId="9415"/>
    <cellStyle name="Comma 5 2 3 3 2 2 2 2 2" xfId="21860"/>
    <cellStyle name="Comma 5 2 3 3 2 2 2 3" xfId="4397"/>
    <cellStyle name="Comma 5 2 3 3 2 2 2 3 2" xfId="16853"/>
    <cellStyle name="Comma 5 2 3 3 2 2 2 4" xfId="14113"/>
    <cellStyle name="Comma 5 2 3 3 2 2 3" xfId="5456"/>
    <cellStyle name="Comma 5 2 3 3 2 2 3 2" xfId="10472"/>
    <cellStyle name="Comma 5 2 3 3 2 2 3 2 2" xfId="22917"/>
    <cellStyle name="Comma 5 2 3 3 2 2 3 3" xfId="17910"/>
    <cellStyle name="Comma 5 2 3 3 2 2 4" xfId="8531"/>
    <cellStyle name="Comma 5 2 3 3 2 2 4 2" xfId="20977"/>
    <cellStyle name="Comma 5 2 3 3 2 2 5" xfId="11926"/>
    <cellStyle name="Comma 5 2 3 3 2 2 5 2" xfId="24362"/>
    <cellStyle name="Comma 5 2 3 3 2 2 6" xfId="7008"/>
    <cellStyle name="Comma 5 2 3 3 2 2 6 2" xfId="19459"/>
    <cellStyle name="Comma 5 2 3 3 2 2 7" xfId="3462"/>
    <cellStyle name="Comma 5 2 3 3 2 2 7 2" xfId="15970"/>
    <cellStyle name="Comma 5 2 3 3 2 2 8" xfId="13629"/>
    <cellStyle name="Comma 5 2 3 3 2 3" xfId="1658"/>
    <cellStyle name="Comma 5 2 3 3 2 3 2" xfId="5009"/>
    <cellStyle name="Comma 5 2 3 3 2 3 2 2" xfId="10026"/>
    <cellStyle name="Comma 5 2 3 3 2 3 2 2 2" xfId="22471"/>
    <cellStyle name="Comma 5 2 3 3 2 3 2 3" xfId="17464"/>
    <cellStyle name="Comma 5 2 3 3 2 3 3" xfId="5805"/>
    <cellStyle name="Comma 5 2 3 3 2 3 3 2" xfId="10820"/>
    <cellStyle name="Comma 5 2 3 3 2 3 3 2 2" xfId="23265"/>
    <cellStyle name="Comma 5 2 3 3 2 3 3 3" xfId="18258"/>
    <cellStyle name="Comma 5 2 3 3 2 3 4" xfId="8433"/>
    <cellStyle name="Comma 5 2 3 3 2 3 4 2" xfId="20879"/>
    <cellStyle name="Comma 5 2 3 3 2 3 5" xfId="12274"/>
    <cellStyle name="Comma 5 2 3 3 2 3 5 2" xfId="24710"/>
    <cellStyle name="Comma 5 2 3 3 2 3 6" xfId="7620"/>
    <cellStyle name="Comma 5 2 3 3 2 3 6 2" xfId="20070"/>
    <cellStyle name="Comma 5 2 3 3 2 3 7" xfId="3364"/>
    <cellStyle name="Comma 5 2 3 3 2 3 7 2" xfId="15872"/>
    <cellStyle name="Comma 5 2 3 3 2 3 8" xfId="14461"/>
    <cellStyle name="Comma 5 2 3 3 2 4" xfId="2383"/>
    <cellStyle name="Comma 5 2 3 3 2 4 2" xfId="6407"/>
    <cellStyle name="Comma 5 2 3 3 2 4 2 2" xfId="11422"/>
    <cellStyle name="Comma 5 2 3 3 2 4 2 2 2" xfId="23867"/>
    <cellStyle name="Comma 5 2 3 3 2 4 2 3" xfId="18860"/>
    <cellStyle name="Comma 5 2 3 3 2 4 3" xfId="12876"/>
    <cellStyle name="Comma 5 2 3 3 2 4 3 2" xfId="25312"/>
    <cellStyle name="Comma 5 2 3 3 2 4 4" xfId="9317"/>
    <cellStyle name="Comma 5 2 3 3 2 4 4 2" xfId="21762"/>
    <cellStyle name="Comma 5 2 3 3 2 4 5" xfId="4299"/>
    <cellStyle name="Comma 5 2 3 3 2 4 5 2" xfId="16755"/>
    <cellStyle name="Comma 5 2 3 3 2 4 6" xfId="15063"/>
    <cellStyle name="Comma 5 2 3 3 2 5" xfId="1217"/>
    <cellStyle name="Comma 5 2 3 3 2 5 2" xfId="10379"/>
    <cellStyle name="Comma 5 2 3 3 2 5 2 2" xfId="22824"/>
    <cellStyle name="Comma 5 2 3 3 2 5 3" xfId="5363"/>
    <cellStyle name="Comma 5 2 3 3 2 5 3 2" xfId="17817"/>
    <cellStyle name="Comma 5 2 3 3 2 5 4" xfId="14020"/>
    <cellStyle name="Comma 5 2 3 3 2 6" xfId="7940"/>
    <cellStyle name="Comma 5 2 3 3 2 6 2" xfId="20388"/>
    <cellStyle name="Comma 5 2 3 3 2 7" xfId="11833"/>
    <cellStyle name="Comma 5 2 3 3 2 7 2" xfId="24269"/>
    <cellStyle name="Comma 5 2 3 3 2 8" xfId="6910"/>
    <cellStyle name="Comma 5 2 3 3 2 8 2" xfId="19361"/>
    <cellStyle name="Comma 5 2 3 3 2 9" xfId="2861"/>
    <cellStyle name="Comma 5 2 3 3 2 9 2" xfId="15381"/>
    <cellStyle name="Comma 5 2 3 3 3" xfId="719"/>
    <cellStyle name="Comma 5 2 3 3 3 2" xfId="1309"/>
    <cellStyle name="Comma 5 2 3 3 3 2 2" xfId="9217"/>
    <cellStyle name="Comma 5 2 3 3 3 2 2 2" xfId="21662"/>
    <cellStyle name="Comma 5 2 3 3 3 2 3" xfId="4199"/>
    <cellStyle name="Comma 5 2 3 3 3 2 3 2" xfId="16655"/>
    <cellStyle name="Comma 5 2 3 3 3 2 4" xfId="14112"/>
    <cellStyle name="Comma 5 2 3 3 3 3" xfId="5455"/>
    <cellStyle name="Comma 5 2 3 3 3 3 2" xfId="10471"/>
    <cellStyle name="Comma 5 2 3 3 3 3 2 2" xfId="22916"/>
    <cellStyle name="Comma 5 2 3 3 3 3 3" xfId="17909"/>
    <cellStyle name="Comma 5 2 3 3 3 4" xfId="8333"/>
    <cellStyle name="Comma 5 2 3 3 3 4 2" xfId="20779"/>
    <cellStyle name="Comma 5 2 3 3 3 5" xfId="11925"/>
    <cellStyle name="Comma 5 2 3 3 3 5 2" xfId="24361"/>
    <cellStyle name="Comma 5 2 3 3 3 6" xfId="6810"/>
    <cellStyle name="Comma 5 2 3 3 3 6 2" xfId="19261"/>
    <cellStyle name="Comma 5 2 3 3 3 7" xfId="3264"/>
    <cellStyle name="Comma 5 2 3 3 3 7 2" xfId="15772"/>
    <cellStyle name="Comma 5 2 3 3 3 8" xfId="13529"/>
    <cellStyle name="Comma 5 2 3 3 4" xfId="1657"/>
    <cellStyle name="Comma 5 2 3 3 4 2" xfId="4396"/>
    <cellStyle name="Comma 5 2 3 3 4 2 2" xfId="9414"/>
    <cellStyle name="Comma 5 2 3 3 4 2 2 2" xfId="21859"/>
    <cellStyle name="Comma 5 2 3 3 4 2 3" xfId="16852"/>
    <cellStyle name="Comma 5 2 3 3 4 3" xfId="5804"/>
    <cellStyle name="Comma 5 2 3 3 4 3 2" xfId="10819"/>
    <cellStyle name="Comma 5 2 3 3 4 3 2 2" xfId="23264"/>
    <cellStyle name="Comma 5 2 3 3 4 3 3" xfId="18257"/>
    <cellStyle name="Comma 5 2 3 3 4 4" xfId="8530"/>
    <cellStyle name="Comma 5 2 3 3 4 4 2" xfId="20976"/>
    <cellStyle name="Comma 5 2 3 3 4 5" xfId="12273"/>
    <cellStyle name="Comma 5 2 3 3 4 5 2" xfId="24709"/>
    <cellStyle name="Comma 5 2 3 3 4 6" xfId="7007"/>
    <cellStyle name="Comma 5 2 3 3 4 6 2" xfId="19458"/>
    <cellStyle name="Comma 5 2 3 3 4 7" xfId="3461"/>
    <cellStyle name="Comma 5 2 3 3 4 7 2" xfId="15969"/>
    <cellStyle name="Comma 5 2 3 3 4 8" xfId="14460"/>
    <cellStyle name="Comma 5 2 3 3 5" xfId="2281"/>
    <cellStyle name="Comma 5 2 3 3 5 2" xfId="4909"/>
    <cellStyle name="Comma 5 2 3 3 5 2 2" xfId="9926"/>
    <cellStyle name="Comma 5 2 3 3 5 2 2 2" xfId="22371"/>
    <cellStyle name="Comma 5 2 3 3 5 2 3" xfId="17364"/>
    <cellStyle name="Comma 5 2 3 3 5 3" xfId="6307"/>
    <cellStyle name="Comma 5 2 3 3 5 3 2" xfId="11322"/>
    <cellStyle name="Comma 5 2 3 3 5 3 2 2" xfId="23767"/>
    <cellStyle name="Comma 5 2 3 3 5 3 3" xfId="18760"/>
    <cellStyle name="Comma 5 2 3 3 5 4" xfId="8114"/>
    <cellStyle name="Comma 5 2 3 3 5 4 2" xfId="20562"/>
    <cellStyle name="Comma 5 2 3 3 5 5" xfId="12776"/>
    <cellStyle name="Comma 5 2 3 3 5 5 2" xfId="25212"/>
    <cellStyle name="Comma 5 2 3 3 5 6" xfId="7520"/>
    <cellStyle name="Comma 5 2 3 3 5 6 2" xfId="19970"/>
    <cellStyle name="Comma 5 2 3 3 5 7" xfId="3044"/>
    <cellStyle name="Comma 5 2 3 3 5 7 2" xfId="15555"/>
    <cellStyle name="Comma 5 2 3 3 5 8" xfId="14963"/>
    <cellStyle name="Comma 5 2 3 3 6" xfId="1117"/>
    <cellStyle name="Comma 5 2 3 3 6 2" xfId="9000"/>
    <cellStyle name="Comma 5 2 3 3 6 2 2" xfId="21445"/>
    <cellStyle name="Comma 5 2 3 3 6 3" xfId="3982"/>
    <cellStyle name="Comma 5 2 3 3 6 3 2" xfId="16438"/>
    <cellStyle name="Comma 5 2 3 3 6 4" xfId="13920"/>
    <cellStyle name="Comma 5 2 3 3 7" xfId="5263"/>
    <cellStyle name="Comma 5 2 3 3 7 2" xfId="10279"/>
    <cellStyle name="Comma 5 2 3 3 7 2 2" xfId="22724"/>
    <cellStyle name="Comma 5 2 3 3 7 3" xfId="17717"/>
    <cellStyle name="Comma 5 2 3 3 8" xfId="7840"/>
    <cellStyle name="Comma 5 2 3 3 8 2" xfId="20288"/>
    <cellStyle name="Comma 5 2 3 3 9" xfId="11733"/>
    <cellStyle name="Comma 5 2 3 3 9 2" xfId="24169"/>
    <cellStyle name="Comma 5 2 3 4" xfId="277"/>
    <cellStyle name="Comma 5 2 3 4 10" xfId="6623"/>
    <cellStyle name="Comma 5 2 3 4 10 2" xfId="19074"/>
    <cellStyle name="Comma 5 2 3 4 11" xfId="2686"/>
    <cellStyle name="Comma 5 2 3 4 11 2" xfId="15206"/>
    <cellStyle name="Comma 5 2 3 4 12" xfId="13107"/>
    <cellStyle name="Comma 5 2 3 4 2" xfId="491"/>
    <cellStyle name="Comma 5 2 3 4 2 10" xfId="13312"/>
    <cellStyle name="Comma 5 2 3 4 2 2" xfId="851"/>
    <cellStyle name="Comma 5 2 3 4 2 2 2" xfId="1312"/>
    <cellStyle name="Comma 5 2 3 4 2 2 2 2" xfId="9417"/>
    <cellStyle name="Comma 5 2 3 4 2 2 2 2 2" xfId="21862"/>
    <cellStyle name="Comma 5 2 3 4 2 2 2 3" xfId="4399"/>
    <cellStyle name="Comma 5 2 3 4 2 2 2 3 2" xfId="16855"/>
    <cellStyle name="Comma 5 2 3 4 2 2 2 4" xfId="14115"/>
    <cellStyle name="Comma 5 2 3 4 2 2 3" xfId="5458"/>
    <cellStyle name="Comma 5 2 3 4 2 2 3 2" xfId="10474"/>
    <cellStyle name="Comma 5 2 3 4 2 2 3 2 2" xfId="22919"/>
    <cellStyle name="Comma 5 2 3 4 2 2 3 3" xfId="17912"/>
    <cellStyle name="Comma 5 2 3 4 2 2 4" xfId="8533"/>
    <cellStyle name="Comma 5 2 3 4 2 2 4 2" xfId="20979"/>
    <cellStyle name="Comma 5 2 3 4 2 2 5" xfId="11928"/>
    <cellStyle name="Comma 5 2 3 4 2 2 5 2" xfId="24364"/>
    <cellStyle name="Comma 5 2 3 4 2 2 6" xfId="7010"/>
    <cellStyle name="Comma 5 2 3 4 2 2 6 2" xfId="19461"/>
    <cellStyle name="Comma 5 2 3 4 2 2 7" xfId="3464"/>
    <cellStyle name="Comma 5 2 3 4 2 2 7 2" xfId="15972"/>
    <cellStyle name="Comma 5 2 3 4 2 2 8" xfId="13659"/>
    <cellStyle name="Comma 5 2 3 4 2 3" xfId="1660"/>
    <cellStyle name="Comma 5 2 3 4 2 3 2" xfId="5039"/>
    <cellStyle name="Comma 5 2 3 4 2 3 2 2" xfId="10056"/>
    <cellStyle name="Comma 5 2 3 4 2 3 2 2 2" xfId="22501"/>
    <cellStyle name="Comma 5 2 3 4 2 3 2 3" xfId="17494"/>
    <cellStyle name="Comma 5 2 3 4 2 3 3" xfId="5807"/>
    <cellStyle name="Comma 5 2 3 4 2 3 3 2" xfId="10822"/>
    <cellStyle name="Comma 5 2 3 4 2 3 3 2 2" xfId="23267"/>
    <cellStyle name="Comma 5 2 3 4 2 3 3 3" xfId="18260"/>
    <cellStyle name="Comma 5 2 3 4 2 3 4" xfId="8463"/>
    <cellStyle name="Comma 5 2 3 4 2 3 4 2" xfId="20909"/>
    <cellStyle name="Comma 5 2 3 4 2 3 5" xfId="12276"/>
    <cellStyle name="Comma 5 2 3 4 2 3 5 2" xfId="24712"/>
    <cellStyle name="Comma 5 2 3 4 2 3 6" xfId="7650"/>
    <cellStyle name="Comma 5 2 3 4 2 3 6 2" xfId="20100"/>
    <cellStyle name="Comma 5 2 3 4 2 3 7" xfId="3394"/>
    <cellStyle name="Comma 5 2 3 4 2 3 7 2" xfId="15902"/>
    <cellStyle name="Comma 5 2 3 4 2 3 8" xfId="14463"/>
    <cellStyle name="Comma 5 2 3 4 2 4" xfId="2414"/>
    <cellStyle name="Comma 5 2 3 4 2 4 2" xfId="6437"/>
    <cellStyle name="Comma 5 2 3 4 2 4 2 2" xfId="11452"/>
    <cellStyle name="Comma 5 2 3 4 2 4 2 2 2" xfId="23897"/>
    <cellStyle name="Comma 5 2 3 4 2 4 2 3" xfId="18890"/>
    <cellStyle name="Comma 5 2 3 4 2 4 3" xfId="12906"/>
    <cellStyle name="Comma 5 2 3 4 2 4 3 2" xfId="25342"/>
    <cellStyle name="Comma 5 2 3 4 2 4 4" xfId="9347"/>
    <cellStyle name="Comma 5 2 3 4 2 4 4 2" xfId="21792"/>
    <cellStyle name="Comma 5 2 3 4 2 4 5" xfId="4329"/>
    <cellStyle name="Comma 5 2 3 4 2 4 5 2" xfId="16785"/>
    <cellStyle name="Comma 5 2 3 4 2 4 6" xfId="15093"/>
    <cellStyle name="Comma 5 2 3 4 2 5" xfId="1247"/>
    <cellStyle name="Comma 5 2 3 4 2 5 2" xfId="10409"/>
    <cellStyle name="Comma 5 2 3 4 2 5 2 2" xfId="22854"/>
    <cellStyle name="Comma 5 2 3 4 2 5 3" xfId="5393"/>
    <cellStyle name="Comma 5 2 3 4 2 5 3 2" xfId="17847"/>
    <cellStyle name="Comma 5 2 3 4 2 5 4" xfId="14050"/>
    <cellStyle name="Comma 5 2 3 4 2 6" xfId="7970"/>
    <cellStyle name="Comma 5 2 3 4 2 6 2" xfId="20418"/>
    <cellStyle name="Comma 5 2 3 4 2 7" xfId="11863"/>
    <cellStyle name="Comma 5 2 3 4 2 7 2" xfId="24299"/>
    <cellStyle name="Comma 5 2 3 4 2 8" xfId="6940"/>
    <cellStyle name="Comma 5 2 3 4 2 8 2" xfId="19391"/>
    <cellStyle name="Comma 5 2 3 4 2 9" xfId="2891"/>
    <cellStyle name="Comma 5 2 3 4 2 9 2" xfId="15411"/>
    <cellStyle name="Comma 5 2 3 4 3" xfId="640"/>
    <cellStyle name="Comma 5 2 3 4 3 2" xfId="1311"/>
    <cellStyle name="Comma 5 2 3 4 3 2 2" xfId="9142"/>
    <cellStyle name="Comma 5 2 3 4 3 2 2 2" xfId="21587"/>
    <cellStyle name="Comma 5 2 3 4 3 2 3" xfId="4124"/>
    <cellStyle name="Comma 5 2 3 4 3 2 3 2" xfId="16580"/>
    <cellStyle name="Comma 5 2 3 4 3 2 4" xfId="14114"/>
    <cellStyle name="Comma 5 2 3 4 3 3" xfId="5457"/>
    <cellStyle name="Comma 5 2 3 4 3 3 2" xfId="10473"/>
    <cellStyle name="Comma 5 2 3 4 3 3 2 2" xfId="22918"/>
    <cellStyle name="Comma 5 2 3 4 3 3 3" xfId="17911"/>
    <cellStyle name="Comma 5 2 3 4 3 4" xfId="8258"/>
    <cellStyle name="Comma 5 2 3 4 3 4 2" xfId="20704"/>
    <cellStyle name="Comma 5 2 3 4 3 5" xfId="11927"/>
    <cellStyle name="Comma 5 2 3 4 3 5 2" xfId="24363"/>
    <cellStyle name="Comma 5 2 3 4 3 6" xfId="6735"/>
    <cellStyle name="Comma 5 2 3 4 3 6 2" xfId="19186"/>
    <cellStyle name="Comma 5 2 3 4 3 7" xfId="3189"/>
    <cellStyle name="Comma 5 2 3 4 3 7 2" xfId="15697"/>
    <cellStyle name="Comma 5 2 3 4 3 8" xfId="13454"/>
    <cellStyle name="Comma 5 2 3 4 4" xfId="1659"/>
    <cellStyle name="Comma 5 2 3 4 4 2" xfId="4398"/>
    <cellStyle name="Comma 5 2 3 4 4 2 2" xfId="9416"/>
    <cellStyle name="Comma 5 2 3 4 4 2 2 2" xfId="21861"/>
    <cellStyle name="Comma 5 2 3 4 4 2 3" xfId="16854"/>
    <cellStyle name="Comma 5 2 3 4 4 3" xfId="5806"/>
    <cellStyle name="Comma 5 2 3 4 4 3 2" xfId="10821"/>
    <cellStyle name="Comma 5 2 3 4 4 3 2 2" xfId="23266"/>
    <cellStyle name="Comma 5 2 3 4 4 3 3" xfId="18259"/>
    <cellStyle name="Comma 5 2 3 4 4 4" xfId="8532"/>
    <cellStyle name="Comma 5 2 3 4 4 4 2" xfId="20978"/>
    <cellStyle name="Comma 5 2 3 4 4 5" xfId="12275"/>
    <cellStyle name="Comma 5 2 3 4 4 5 2" xfId="24711"/>
    <cellStyle name="Comma 5 2 3 4 4 6" xfId="7009"/>
    <cellStyle name="Comma 5 2 3 4 4 6 2" xfId="19460"/>
    <cellStyle name="Comma 5 2 3 4 4 7" xfId="3463"/>
    <cellStyle name="Comma 5 2 3 4 4 7 2" xfId="15971"/>
    <cellStyle name="Comma 5 2 3 4 4 8" xfId="14462"/>
    <cellStyle name="Comma 5 2 3 4 5" xfId="2200"/>
    <cellStyle name="Comma 5 2 3 4 5 2" xfId="4834"/>
    <cellStyle name="Comma 5 2 3 4 5 2 2" xfId="9851"/>
    <cellStyle name="Comma 5 2 3 4 5 2 2 2" xfId="22296"/>
    <cellStyle name="Comma 5 2 3 4 5 2 3" xfId="17289"/>
    <cellStyle name="Comma 5 2 3 4 5 3" xfId="6232"/>
    <cellStyle name="Comma 5 2 3 4 5 3 2" xfId="11247"/>
    <cellStyle name="Comma 5 2 3 4 5 3 2 2" xfId="23692"/>
    <cellStyle name="Comma 5 2 3 4 5 3 3" xfId="18685"/>
    <cellStyle name="Comma 5 2 3 4 5 4" xfId="8144"/>
    <cellStyle name="Comma 5 2 3 4 5 4 2" xfId="20592"/>
    <cellStyle name="Comma 5 2 3 4 5 5" xfId="12701"/>
    <cellStyle name="Comma 5 2 3 4 5 5 2" xfId="25137"/>
    <cellStyle name="Comma 5 2 3 4 5 6" xfId="7445"/>
    <cellStyle name="Comma 5 2 3 4 5 6 2" xfId="19895"/>
    <cellStyle name="Comma 5 2 3 4 5 7" xfId="3074"/>
    <cellStyle name="Comma 5 2 3 4 5 7 2" xfId="15585"/>
    <cellStyle name="Comma 5 2 3 4 5 8" xfId="14888"/>
    <cellStyle name="Comma 5 2 3 4 6" xfId="1042"/>
    <cellStyle name="Comma 5 2 3 4 6 2" xfId="9030"/>
    <cellStyle name="Comma 5 2 3 4 6 2 2" xfId="21475"/>
    <cellStyle name="Comma 5 2 3 4 6 3" xfId="4012"/>
    <cellStyle name="Comma 5 2 3 4 6 3 2" xfId="16468"/>
    <cellStyle name="Comma 5 2 3 4 6 4" xfId="13845"/>
    <cellStyle name="Comma 5 2 3 4 7" xfId="5188"/>
    <cellStyle name="Comma 5 2 3 4 7 2" xfId="10204"/>
    <cellStyle name="Comma 5 2 3 4 7 2 2" xfId="22649"/>
    <cellStyle name="Comma 5 2 3 4 7 3" xfId="17642"/>
    <cellStyle name="Comma 5 2 3 4 8" xfId="7765"/>
    <cellStyle name="Comma 5 2 3 4 8 2" xfId="20213"/>
    <cellStyle name="Comma 5 2 3 4 9" xfId="11658"/>
    <cellStyle name="Comma 5 2 3 4 9 2" xfId="24094"/>
    <cellStyle name="Comma 5 2 3 5" xfId="383"/>
    <cellStyle name="Comma 5 2 3 5 10" xfId="13207"/>
    <cellStyle name="Comma 5 2 3 5 2" xfId="744"/>
    <cellStyle name="Comma 5 2 3 5 2 2" xfId="1313"/>
    <cellStyle name="Comma 5 2 3 5 2 2 2" xfId="9418"/>
    <cellStyle name="Comma 5 2 3 5 2 2 2 2" xfId="21863"/>
    <cellStyle name="Comma 5 2 3 5 2 2 3" xfId="4400"/>
    <cellStyle name="Comma 5 2 3 5 2 2 3 2" xfId="16856"/>
    <cellStyle name="Comma 5 2 3 5 2 2 4" xfId="14116"/>
    <cellStyle name="Comma 5 2 3 5 2 3" xfId="5459"/>
    <cellStyle name="Comma 5 2 3 5 2 3 2" xfId="10475"/>
    <cellStyle name="Comma 5 2 3 5 2 3 2 2" xfId="22920"/>
    <cellStyle name="Comma 5 2 3 5 2 3 3" xfId="17913"/>
    <cellStyle name="Comma 5 2 3 5 2 4" xfId="8534"/>
    <cellStyle name="Comma 5 2 3 5 2 4 2" xfId="20980"/>
    <cellStyle name="Comma 5 2 3 5 2 5" xfId="11929"/>
    <cellStyle name="Comma 5 2 3 5 2 5 2" xfId="24365"/>
    <cellStyle name="Comma 5 2 3 5 2 6" xfId="7011"/>
    <cellStyle name="Comma 5 2 3 5 2 6 2" xfId="19462"/>
    <cellStyle name="Comma 5 2 3 5 2 7" xfId="3465"/>
    <cellStyle name="Comma 5 2 3 5 2 7 2" xfId="15973"/>
    <cellStyle name="Comma 5 2 3 5 2 8" xfId="13554"/>
    <cellStyle name="Comma 5 2 3 5 3" xfId="1661"/>
    <cellStyle name="Comma 5 2 3 5 3 2" xfId="4934"/>
    <cellStyle name="Comma 5 2 3 5 3 2 2" xfId="9951"/>
    <cellStyle name="Comma 5 2 3 5 3 2 2 2" xfId="22396"/>
    <cellStyle name="Comma 5 2 3 5 3 2 3" xfId="17389"/>
    <cellStyle name="Comma 5 2 3 5 3 3" xfId="5808"/>
    <cellStyle name="Comma 5 2 3 5 3 3 2" xfId="10823"/>
    <cellStyle name="Comma 5 2 3 5 3 3 2 2" xfId="23268"/>
    <cellStyle name="Comma 5 2 3 5 3 3 3" xfId="18261"/>
    <cellStyle name="Comma 5 2 3 5 3 4" xfId="8358"/>
    <cellStyle name="Comma 5 2 3 5 3 4 2" xfId="20804"/>
    <cellStyle name="Comma 5 2 3 5 3 5" xfId="12277"/>
    <cellStyle name="Comma 5 2 3 5 3 5 2" xfId="24713"/>
    <cellStyle name="Comma 5 2 3 5 3 6" xfId="7545"/>
    <cellStyle name="Comma 5 2 3 5 3 6 2" xfId="19995"/>
    <cellStyle name="Comma 5 2 3 5 3 7" xfId="3289"/>
    <cellStyle name="Comma 5 2 3 5 3 7 2" xfId="15797"/>
    <cellStyle name="Comma 5 2 3 5 3 8" xfId="14464"/>
    <cellStyle name="Comma 5 2 3 5 4" xfId="2306"/>
    <cellStyle name="Comma 5 2 3 5 4 2" xfId="6332"/>
    <cellStyle name="Comma 5 2 3 5 4 2 2" xfId="11347"/>
    <cellStyle name="Comma 5 2 3 5 4 2 2 2" xfId="23792"/>
    <cellStyle name="Comma 5 2 3 5 4 2 3" xfId="18785"/>
    <cellStyle name="Comma 5 2 3 5 4 3" xfId="12801"/>
    <cellStyle name="Comma 5 2 3 5 4 3 2" xfId="25237"/>
    <cellStyle name="Comma 5 2 3 5 4 4" xfId="9242"/>
    <cellStyle name="Comma 5 2 3 5 4 4 2" xfId="21687"/>
    <cellStyle name="Comma 5 2 3 5 4 5" xfId="4224"/>
    <cellStyle name="Comma 5 2 3 5 4 5 2" xfId="16680"/>
    <cellStyle name="Comma 5 2 3 5 4 6" xfId="14988"/>
    <cellStyle name="Comma 5 2 3 5 5" xfId="1142"/>
    <cellStyle name="Comma 5 2 3 5 5 2" xfId="10304"/>
    <cellStyle name="Comma 5 2 3 5 5 2 2" xfId="22749"/>
    <cellStyle name="Comma 5 2 3 5 5 3" xfId="5288"/>
    <cellStyle name="Comma 5 2 3 5 5 3 2" xfId="17742"/>
    <cellStyle name="Comma 5 2 3 5 5 4" xfId="13945"/>
    <cellStyle name="Comma 5 2 3 5 6" xfId="7865"/>
    <cellStyle name="Comma 5 2 3 5 6 2" xfId="20313"/>
    <cellStyle name="Comma 5 2 3 5 7" xfId="11758"/>
    <cellStyle name="Comma 5 2 3 5 7 2" xfId="24194"/>
    <cellStyle name="Comma 5 2 3 5 8" xfId="6835"/>
    <cellStyle name="Comma 5 2 3 5 8 2" xfId="19286"/>
    <cellStyle name="Comma 5 2 3 5 9" xfId="2786"/>
    <cellStyle name="Comma 5 2 3 5 9 2" xfId="15306"/>
    <cellStyle name="Comma 5 2 3 6" xfId="248"/>
    <cellStyle name="Comma 5 2 3 6 10" xfId="13082"/>
    <cellStyle name="Comma 5 2 3 6 2" xfId="613"/>
    <cellStyle name="Comma 5 2 3 6 2 2" xfId="1314"/>
    <cellStyle name="Comma 5 2 3 6 2 2 2" xfId="9419"/>
    <cellStyle name="Comma 5 2 3 6 2 2 2 2" xfId="21864"/>
    <cellStyle name="Comma 5 2 3 6 2 2 3" xfId="4401"/>
    <cellStyle name="Comma 5 2 3 6 2 2 3 2" xfId="16857"/>
    <cellStyle name="Comma 5 2 3 6 2 2 4" xfId="14117"/>
    <cellStyle name="Comma 5 2 3 6 2 3" xfId="5460"/>
    <cellStyle name="Comma 5 2 3 6 2 3 2" xfId="10476"/>
    <cellStyle name="Comma 5 2 3 6 2 3 2 2" xfId="22921"/>
    <cellStyle name="Comma 5 2 3 6 2 3 3" xfId="17914"/>
    <cellStyle name="Comma 5 2 3 6 2 4" xfId="8535"/>
    <cellStyle name="Comma 5 2 3 6 2 4 2" xfId="20981"/>
    <cellStyle name="Comma 5 2 3 6 2 5" xfId="11930"/>
    <cellStyle name="Comma 5 2 3 6 2 5 2" xfId="24366"/>
    <cellStyle name="Comma 5 2 3 6 2 6" xfId="7012"/>
    <cellStyle name="Comma 5 2 3 6 2 6 2" xfId="19463"/>
    <cellStyle name="Comma 5 2 3 6 2 7" xfId="3466"/>
    <cellStyle name="Comma 5 2 3 6 2 7 2" xfId="15974"/>
    <cellStyle name="Comma 5 2 3 6 2 8" xfId="13429"/>
    <cellStyle name="Comma 5 2 3 6 3" xfId="1662"/>
    <cellStyle name="Comma 5 2 3 6 3 2" xfId="4809"/>
    <cellStyle name="Comma 5 2 3 6 3 2 2" xfId="9826"/>
    <cellStyle name="Comma 5 2 3 6 3 2 2 2" xfId="22271"/>
    <cellStyle name="Comma 5 2 3 6 3 2 3" xfId="17264"/>
    <cellStyle name="Comma 5 2 3 6 3 3" xfId="5809"/>
    <cellStyle name="Comma 5 2 3 6 3 3 2" xfId="10824"/>
    <cellStyle name="Comma 5 2 3 6 3 3 2 2" xfId="23269"/>
    <cellStyle name="Comma 5 2 3 6 3 3 3" xfId="18262"/>
    <cellStyle name="Comma 5 2 3 6 3 4" xfId="8871"/>
    <cellStyle name="Comma 5 2 3 6 3 4 2" xfId="21316"/>
    <cellStyle name="Comma 5 2 3 6 3 5" xfId="12278"/>
    <cellStyle name="Comma 5 2 3 6 3 5 2" xfId="24714"/>
    <cellStyle name="Comma 5 2 3 6 3 6" xfId="7420"/>
    <cellStyle name="Comma 5 2 3 6 3 6 2" xfId="19870"/>
    <cellStyle name="Comma 5 2 3 6 3 7" xfId="3853"/>
    <cellStyle name="Comma 5 2 3 6 3 7 2" xfId="16309"/>
    <cellStyle name="Comma 5 2 3 6 3 8" xfId="14465"/>
    <cellStyle name="Comma 5 2 3 6 4" xfId="2171"/>
    <cellStyle name="Comma 5 2 3 6 4 2" xfId="6207"/>
    <cellStyle name="Comma 5 2 3 6 4 2 2" xfId="11222"/>
    <cellStyle name="Comma 5 2 3 6 4 2 2 2" xfId="23667"/>
    <cellStyle name="Comma 5 2 3 6 4 2 3" xfId="18660"/>
    <cellStyle name="Comma 5 2 3 6 4 3" xfId="12676"/>
    <cellStyle name="Comma 5 2 3 6 4 3 2" xfId="25112"/>
    <cellStyle name="Comma 5 2 3 6 4 4" xfId="9117"/>
    <cellStyle name="Comma 5 2 3 6 4 4 2" xfId="21562"/>
    <cellStyle name="Comma 5 2 3 6 4 5" xfId="4099"/>
    <cellStyle name="Comma 5 2 3 6 4 5 2" xfId="16555"/>
    <cellStyle name="Comma 5 2 3 6 4 6" xfId="14863"/>
    <cellStyle name="Comma 5 2 3 6 5" xfId="1017"/>
    <cellStyle name="Comma 5 2 3 6 5 2" xfId="10177"/>
    <cellStyle name="Comma 5 2 3 6 5 2 2" xfId="22622"/>
    <cellStyle name="Comma 5 2 3 6 5 3" xfId="5161"/>
    <cellStyle name="Comma 5 2 3 6 5 3 2" xfId="17615"/>
    <cellStyle name="Comma 5 2 3 6 5 4" xfId="13820"/>
    <cellStyle name="Comma 5 2 3 6 6" xfId="8233"/>
    <cellStyle name="Comma 5 2 3 6 6 2" xfId="20679"/>
    <cellStyle name="Comma 5 2 3 6 7" xfId="11633"/>
    <cellStyle name="Comma 5 2 3 6 7 2" xfId="24069"/>
    <cellStyle name="Comma 5 2 3 6 8" xfId="6710"/>
    <cellStyle name="Comma 5 2 3 6 8 2" xfId="19161"/>
    <cellStyle name="Comma 5 2 3 6 9" xfId="3164"/>
    <cellStyle name="Comma 5 2 3 6 9 2" xfId="15672"/>
    <cellStyle name="Comma 5 2 3 7" xfId="567"/>
    <cellStyle name="Comma 5 2 3 7 2" xfId="1305"/>
    <cellStyle name="Comma 5 2 3 7 2 2" xfId="9410"/>
    <cellStyle name="Comma 5 2 3 7 2 2 2" xfId="21855"/>
    <cellStyle name="Comma 5 2 3 7 2 3" xfId="4392"/>
    <cellStyle name="Comma 5 2 3 7 2 3 2" xfId="16848"/>
    <cellStyle name="Comma 5 2 3 7 2 4" xfId="14108"/>
    <cellStyle name="Comma 5 2 3 7 3" xfId="5451"/>
    <cellStyle name="Comma 5 2 3 7 3 2" xfId="10467"/>
    <cellStyle name="Comma 5 2 3 7 3 2 2" xfId="22912"/>
    <cellStyle name="Comma 5 2 3 7 3 3" xfId="17905"/>
    <cellStyle name="Comma 5 2 3 7 4" xfId="8526"/>
    <cellStyle name="Comma 5 2 3 7 4 2" xfId="20972"/>
    <cellStyle name="Comma 5 2 3 7 5" xfId="11921"/>
    <cellStyle name="Comma 5 2 3 7 5 2" xfId="24357"/>
    <cellStyle name="Comma 5 2 3 7 6" xfId="7003"/>
    <cellStyle name="Comma 5 2 3 7 6 2" xfId="19454"/>
    <cellStyle name="Comma 5 2 3 7 7" xfId="3457"/>
    <cellStyle name="Comma 5 2 3 7 7 2" xfId="15965"/>
    <cellStyle name="Comma 5 2 3 7 8" xfId="13384"/>
    <cellStyle name="Comma 5 2 3 8" xfId="1653"/>
    <cellStyle name="Comma 5 2 3 8 2" xfId="4764"/>
    <cellStyle name="Comma 5 2 3 8 2 2" xfId="9781"/>
    <cellStyle name="Comma 5 2 3 8 2 2 2" xfId="22226"/>
    <cellStyle name="Comma 5 2 3 8 2 3" xfId="17219"/>
    <cellStyle name="Comma 5 2 3 8 3" xfId="5800"/>
    <cellStyle name="Comma 5 2 3 8 3 2" xfId="10815"/>
    <cellStyle name="Comma 5 2 3 8 3 2 2" xfId="23260"/>
    <cellStyle name="Comma 5 2 3 8 3 3" xfId="18253"/>
    <cellStyle name="Comma 5 2 3 8 4" xfId="8038"/>
    <cellStyle name="Comma 5 2 3 8 4 2" xfId="20486"/>
    <cellStyle name="Comma 5 2 3 8 5" xfId="12269"/>
    <cellStyle name="Comma 5 2 3 8 5 2" xfId="24705"/>
    <cellStyle name="Comma 5 2 3 8 6" xfId="7375"/>
    <cellStyle name="Comma 5 2 3 8 6 2" xfId="19825"/>
    <cellStyle name="Comma 5 2 3 8 7" xfId="2962"/>
    <cellStyle name="Comma 5 2 3 8 7 2" xfId="15479"/>
    <cellStyle name="Comma 5 2 3 8 8" xfId="14456"/>
    <cellStyle name="Comma 5 2 3 9" xfId="2122"/>
    <cellStyle name="Comma 5 2 3 9 2" xfId="6162"/>
    <cellStyle name="Comma 5 2 3 9 2 2" xfId="11177"/>
    <cellStyle name="Comma 5 2 3 9 2 2 2" xfId="23622"/>
    <cellStyle name="Comma 5 2 3 9 2 3" xfId="18615"/>
    <cellStyle name="Comma 5 2 3 9 3" xfId="12631"/>
    <cellStyle name="Comma 5 2 3 9 3 2" xfId="25067"/>
    <cellStyle name="Comma 5 2 3 9 4" xfId="8925"/>
    <cellStyle name="Comma 5 2 3 9 4 2" xfId="21370"/>
    <cellStyle name="Comma 5 2 3 9 5" xfId="3907"/>
    <cellStyle name="Comma 5 2 3 9 5 2" xfId="16363"/>
    <cellStyle name="Comma 5 2 3 9 6" xfId="14818"/>
    <cellStyle name="Comma 5 2 4" xfId="149"/>
    <cellStyle name="Comma 5 2 4 10" xfId="7718"/>
    <cellStyle name="Comma 5 2 4 10 2" xfId="20166"/>
    <cellStyle name="Comma 5 2 4 11" xfId="11538"/>
    <cellStyle name="Comma 5 2 4 11 2" xfId="23974"/>
    <cellStyle name="Comma 5 2 4 12" xfId="6530"/>
    <cellStyle name="Comma 5 2 4 12 2" xfId="18981"/>
    <cellStyle name="Comma 5 2 4 13" xfId="2638"/>
    <cellStyle name="Comma 5 2 4 13 2" xfId="15159"/>
    <cellStyle name="Comma 5 2 4 14" xfId="12987"/>
    <cellStyle name="Comma 5 2 4 2" xfId="337"/>
    <cellStyle name="Comma 5 2 4 2 10" xfId="6573"/>
    <cellStyle name="Comma 5 2 4 2 10 2" xfId="19024"/>
    <cellStyle name="Comma 5 2 4 2 11" xfId="2741"/>
    <cellStyle name="Comma 5 2 4 2 11 2" xfId="15261"/>
    <cellStyle name="Comma 5 2 4 2 12" xfId="13162"/>
    <cellStyle name="Comma 5 2 4 2 2" xfId="439"/>
    <cellStyle name="Comma 5 2 4 2 2 10" xfId="13262"/>
    <cellStyle name="Comma 5 2 4 2 2 2" xfId="800"/>
    <cellStyle name="Comma 5 2 4 2 2 2 2" xfId="1317"/>
    <cellStyle name="Comma 5 2 4 2 2 2 2 2" xfId="9422"/>
    <cellStyle name="Comma 5 2 4 2 2 2 2 2 2" xfId="21867"/>
    <cellStyle name="Comma 5 2 4 2 2 2 2 3" xfId="4404"/>
    <cellStyle name="Comma 5 2 4 2 2 2 2 3 2" xfId="16860"/>
    <cellStyle name="Comma 5 2 4 2 2 2 2 4" xfId="14120"/>
    <cellStyle name="Comma 5 2 4 2 2 2 3" xfId="5463"/>
    <cellStyle name="Comma 5 2 4 2 2 2 3 2" xfId="10479"/>
    <cellStyle name="Comma 5 2 4 2 2 2 3 2 2" xfId="22924"/>
    <cellStyle name="Comma 5 2 4 2 2 2 3 3" xfId="17917"/>
    <cellStyle name="Comma 5 2 4 2 2 2 4" xfId="8538"/>
    <cellStyle name="Comma 5 2 4 2 2 2 4 2" xfId="20984"/>
    <cellStyle name="Comma 5 2 4 2 2 2 5" xfId="11933"/>
    <cellStyle name="Comma 5 2 4 2 2 2 5 2" xfId="24369"/>
    <cellStyle name="Comma 5 2 4 2 2 2 6" xfId="7015"/>
    <cellStyle name="Comma 5 2 4 2 2 2 6 2" xfId="19466"/>
    <cellStyle name="Comma 5 2 4 2 2 2 7" xfId="3469"/>
    <cellStyle name="Comma 5 2 4 2 2 2 7 2" xfId="15977"/>
    <cellStyle name="Comma 5 2 4 2 2 2 8" xfId="13609"/>
    <cellStyle name="Comma 5 2 4 2 2 3" xfId="1665"/>
    <cellStyle name="Comma 5 2 4 2 2 3 2" xfId="4989"/>
    <cellStyle name="Comma 5 2 4 2 2 3 2 2" xfId="10006"/>
    <cellStyle name="Comma 5 2 4 2 2 3 2 2 2" xfId="22451"/>
    <cellStyle name="Comma 5 2 4 2 2 3 2 3" xfId="17444"/>
    <cellStyle name="Comma 5 2 4 2 2 3 3" xfId="5812"/>
    <cellStyle name="Comma 5 2 4 2 2 3 3 2" xfId="10827"/>
    <cellStyle name="Comma 5 2 4 2 2 3 3 2 2" xfId="23272"/>
    <cellStyle name="Comma 5 2 4 2 2 3 3 3" xfId="18265"/>
    <cellStyle name="Comma 5 2 4 2 2 3 4" xfId="8413"/>
    <cellStyle name="Comma 5 2 4 2 2 3 4 2" xfId="20859"/>
    <cellStyle name="Comma 5 2 4 2 2 3 5" xfId="12281"/>
    <cellStyle name="Comma 5 2 4 2 2 3 5 2" xfId="24717"/>
    <cellStyle name="Comma 5 2 4 2 2 3 6" xfId="7600"/>
    <cellStyle name="Comma 5 2 4 2 2 3 6 2" xfId="20050"/>
    <cellStyle name="Comma 5 2 4 2 2 3 7" xfId="3344"/>
    <cellStyle name="Comma 5 2 4 2 2 3 7 2" xfId="15852"/>
    <cellStyle name="Comma 5 2 4 2 2 3 8" xfId="14468"/>
    <cellStyle name="Comma 5 2 4 2 2 4" xfId="2362"/>
    <cellStyle name="Comma 5 2 4 2 2 4 2" xfId="6387"/>
    <cellStyle name="Comma 5 2 4 2 2 4 2 2" xfId="11402"/>
    <cellStyle name="Comma 5 2 4 2 2 4 2 2 2" xfId="23847"/>
    <cellStyle name="Comma 5 2 4 2 2 4 2 3" xfId="18840"/>
    <cellStyle name="Comma 5 2 4 2 2 4 3" xfId="12856"/>
    <cellStyle name="Comma 5 2 4 2 2 4 3 2" xfId="25292"/>
    <cellStyle name="Comma 5 2 4 2 2 4 4" xfId="9297"/>
    <cellStyle name="Comma 5 2 4 2 2 4 4 2" xfId="21742"/>
    <cellStyle name="Comma 5 2 4 2 2 4 5" xfId="4279"/>
    <cellStyle name="Comma 5 2 4 2 2 4 5 2" xfId="16735"/>
    <cellStyle name="Comma 5 2 4 2 2 4 6" xfId="15043"/>
    <cellStyle name="Comma 5 2 4 2 2 5" xfId="1197"/>
    <cellStyle name="Comma 5 2 4 2 2 5 2" xfId="10359"/>
    <cellStyle name="Comma 5 2 4 2 2 5 2 2" xfId="22804"/>
    <cellStyle name="Comma 5 2 4 2 2 5 3" xfId="5343"/>
    <cellStyle name="Comma 5 2 4 2 2 5 3 2" xfId="17797"/>
    <cellStyle name="Comma 5 2 4 2 2 5 4" xfId="14000"/>
    <cellStyle name="Comma 5 2 4 2 2 6" xfId="7920"/>
    <cellStyle name="Comma 5 2 4 2 2 6 2" xfId="20368"/>
    <cellStyle name="Comma 5 2 4 2 2 7" xfId="11813"/>
    <cellStyle name="Comma 5 2 4 2 2 7 2" xfId="24249"/>
    <cellStyle name="Comma 5 2 4 2 2 8" xfId="6890"/>
    <cellStyle name="Comma 5 2 4 2 2 8 2" xfId="19341"/>
    <cellStyle name="Comma 5 2 4 2 2 9" xfId="2841"/>
    <cellStyle name="Comma 5 2 4 2 2 9 2" xfId="15361"/>
    <cellStyle name="Comma 5 2 4 2 3" xfId="699"/>
    <cellStyle name="Comma 5 2 4 2 3 2" xfId="1316"/>
    <cellStyle name="Comma 5 2 4 2 3 2 2" xfId="9197"/>
    <cellStyle name="Comma 5 2 4 2 3 2 2 2" xfId="21642"/>
    <cellStyle name="Comma 5 2 4 2 3 2 3" xfId="4179"/>
    <cellStyle name="Comma 5 2 4 2 3 2 3 2" xfId="16635"/>
    <cellStyle name="Comma 5 2 4 2 3 2 4" xfId="14119"/>
    <cellStyle name="Comma 5 2 4 2 3 3" xfId="5462"/>
    <cellStyle name="Comma 5 2 4 2 3 3 2" xfId="10478"/>
    <cellStyle name="Comma 5 2 4 2 3 3 2 2" xfId="22923"/>
    <cellStyle name="Comma 5 2 4 2 3 3 3" xfId="17916"/>
    <cellStyle name="Comma 5 2 4 2 3 4" xfId="8313"/>
    <cellStyle name="Comma 5 2 4 2 3 4 2" xfId="20759"/>
    <cellStyle name="Comma 5 2 4 2 3 5" xfId="11932"/>
    <cellStyle name="Comma 5 2 4 2 3 5 2" xfId="24368"/>
    <cellStyle name="Comma 5 2 4 2 3 6" xfId="6790"/>
    <cellStyle name="Comma 5 2 4 2 3 6 2" xfId="19241"/>
    <cellStyle name="Comma 5 2 4 2 3 7" xfId="3244"/>
    <cellStyle name="Comma 5 2 4 2 3 7 2" xfId="15752"/>
    <cellStyle name="Comma 5 2 4 2 3 8" xfId="13509"/>
    <cellStyle name="Comma 5 2 4 2 4" xfId="1664"/>
    <cellStyle name="Comma 5 2 4 2 4 2" xfId="4403"/>
    <cellStyle name="Comma 5 2 4 2 4 2 2" xfId="9421"/>
    <cellStyle name="Comma 5 2 4 2 4 2 2 2" xfId="21866"/>
    <cellStyle name="Comma 5 2 4 2 4 2 3" xfId="16859"/>
    <cellStyle name="Comma 5 2 4 2 4 3" xfId="5811"/>
    <cellStyle name="Comma 5 2 4 2 4 3 2" xfId="10826"/>
    <cellStyle name="Comma 5 2 4 2 4 3 2 2" xfId="23271"/>
    <cellStyle name="Comma 5 2 4 2 4 3 3" xfId="18264"/>
    <cellStyle name="Comma 5 2 4 2 4 4" xfId="8537"/>
    <cellStyle name="Comma 5 2 4 2 4 4 2" xfId="20983"/>
    <cellStyle name="Comma 5 2 4 2 4 5" xfId="12280"/>
    <cellStyle name="Comma 5 2 4 2 4 5 2" xfId="24716"/>
    <cellStyle name="Comma 5 2 4 2 4 6" xfId="7014"/>
    <cellStyle name="Comma 5 2 4 2 4 6 2" xfId="19465"/>
    <cellStyle name="Comma 5 2 4 2 4 7" xfId="3468"/>
    <cellStyle name="Comma 5 2 4 2 4 7 2" xfId="15976"/>
    <cellStyle name="Comma 5 2 4 2 4 8" xfId="14467"/>
    <cellStyle name="Comma 5 2 4 2 5" xfId="2260"/>
    <cellStyle name="Comma 5 2 4 2 5 2" xfId="4889"/>
    <cellStyle name="Comma 5 2 4 2 5 2 2" xfId="9906"/>
    <cellStyle name="Comma 5 2 4 2 5 2 2 2" xfId="22351"/>
    <cellStyle name="Comma 5 2 4 2 5 2 3" xfId="17344"/>
    <cellStyle name="Comma 5 2 4 2 5 3" xfId="6287"/>
    <cellStyle name="Comma 5 2 4 2 5 3 2" xfId="11302"/>
    <cellStyle name="Comma 5 2 4 2 5 3 2 2" xfId="23747"/>
    <cellStyle name="Comma 5 2 4 2 5 3 3" xfId="18740"/>
    <cellStyle name="Comma 5 2 4 2 5 4" xfId="8094"/>
    <cellStyle name="Comma 5 2 4 2 5 4 2" xfId="20542"/>
    <cellStyle name="Comma 5 2 4 2 5 5" xfId="12756"/>
    <cellStyle name="Comma 5 2 4 2 5 5 2" xfId="25192"/>
    <cellStyle name="Comma 5 2 4 2 5 6" xfId="7500"/>
    <cellStyle name="Comma 5 2 4 2 5 6 2" xfId="19950"/>
    <cellStyle name="Comma 5 2 4 2 5 7" xfId="3023"/>
    <cellStyle name="Comma 5 2 4 2 5 7 2" xfId="15535"/>
    <cellStyle name="Comma 5 2 4 2 5 8" xfId="14943"/>
    <cellStyle name="Comma 5 2 4 2 6" xfId="1097"/>
    <cellStyle name="Comma 5 2 4 2 6 2" xfId="8980"/>
    <cellStyle name="Comma 5 2 4 2 6 2 2" xfId="21425"/>
    <cellStyle name="Comma 5 2 4 2 6 3" xfId="3962"/>
    <cellStyle name="Comma 5 2 4 2 6 3 2" xfId="16418"/>
    <cellStyle name="Comma 5 2 4 2 6 4" xfId="13900"/>
    <cellStyle name="Comma 5 2 4 2 7" xfId="5243"/>
    <cellStyle name="Comma 5 2 4 2 7 2" xfId="10259"/>
    <cellStyle name="Comma 5 2 4 2 7 2 2" xfId="22704"/>
    <cellStyle name="Comma 5 2 4 2 7 3" xfId="17697"/>
    <cellStyle name="Comma 5 2 4 2 8" xfId="7820"/>
    <cellStyle name="Comma 5 2 4 2 8 2" xfId="20268"/>
    <cellStyle name="Comma 5 2 4 2 9" xfId="11713"/>
    <cellStyle name="Comma 5 2 4 2 9 2" xfId="24149"/>
    <cellStyle name="Comma 5 2 4 3" xfId="292"/>
    <cellStyle name="Comma 5 2 4 3 10" xfId="6635"/>
    <cellStyle name="Comma 5 2 4 3 10 2" xfId="19086"/>
    <cellStyle name="Comma 5 2 4 3 11" xfId="2698"/>
    <cellStyle name="Comma 5 2 4 3 11 2" xfId="15218"/>
    <cellStyle name="Comma 5 2 4 3 12" xfId="13119"/>
    <cellStyle name="Comma 5 2 4 3 2" xfId="503"/>
    <cellStyle name="Comma 5 2 4 3 2 10" xfId="13324"/>
    <cellStyle name="Comma 5 2 4 3 2 2" xfId="863"/>
    <cellStyle name="Comma 5 2 4 3 2 2 2" xfId="1319"/>
    <cellStyle name="Comma 5 2 4 3 2 2 2 2" xfId="9424"/>
    <cellStyle name="Comma 5 2 4 3 2 2 2 2 2" xfId="21869"/>
    <cellStyle name="Comma 5 2 4 3 2 2 2 3" xfId="4406"/>
    <cellStyle name="Comma 5 2 4 3 2 2 2 3 2" xfId="16862"/>
    <cellStyle name="Comma 5 2 4 3 2 2 2 4" xfId="14122"/>
    <cellStyle name="Comma 5 2 4 3 2 2 3" xfId="5465"/>
    <cellStyle name="Comma 5 2 4 3 2 2 3 2" xfId="10481"/>
    <cellStyle name="Comma 5 2 4 3 2 2 3 2 2" xfId="22926"/>
    <cellStyle name="Comma 5 2 4 3 2 2 3 3" xfId="17919"/>
    <cellStyle name="Comma 5 2 4 3 2 2 4" xfId="8540"/>
    <cellStyle name="Comma 5 2 4 3 2 2 4 2" xfId="20986"/>
    <cellStyle name="Comma 5 2 4 3 2 2 5" xfId="11935"/>
    <cellStyle name="Comma 5 2 4 3 2 2 5 2" xfId="24371"/>
    <cellStyle name="Comma 5 2 4 3 2 2 6" xfId="7017"/>
    <cellStyle name="Comma 5 2 4 3 2 2 6 2" xfId="19468"/>
    <cellStyle name="Comma 5 2 4 3 2 2 7" xfId="3471"/>
    <cellStyle name="Comma 5 2 4 3 2 2 7 2" xfId="15979"/>
    <cellStyle name="Comma 5 2 4 3 2 2 8" xfId="13671"/>
    <cellStyle name="Comma 5 2 4 3 2 3" xfId="1667"/>
    <cellStyle name="Comma 5 2 4 3 2 3 2" xfId="5051"/>
    <cellStyle name="Comma 5 2 4 3 2 3 2 2" xfId="10068"/>
    <cellStyle name="Comma 5 2 4 3 2 3 2 2 2" xfId="22513"/>
    <cellStyle name="Comma 5 2 4 3 2 3 2 3" xfId="17506"/>
    <cellStyle name="Comma 5 2 4 3 2 3 3" xfId="5814"/>
    <cellStyle name="Comma 5 2 4 3 2 3 3 2" xfId="10829"/>
    <cellStyle name="Comma 5 2 4 3 2 3 3 2 2" xfId="23274"/>
    <cellStyle name="Comma 5 2 4 3 2 3 3 3" xfId="18267"/>
    <cellStyle name="Comma 5 2 4 3 2 3 4" xfId="8475"/>
    <cellStyle name="Comma 5 2 4 3 2 3 4 2" xfId="20921"/>
    <cellStyle name="Comma 5 2 4 3 2 3 5" xfId="12283"/>
    <cellStyle name="Comma 5 2 4 3 2 3 5 2" xfId="24719"/>
    <cellStyle name="Comma 5 2 4 3 2 3 6" xfId="7662"/>
    <cellStyle name="Comma 5 2 4 3 2 3 6 2" xfId="20112"/>
    <cellStyle name="Comma 5 2 4 3 2 3 7" xfId="3406"/>
    <cellStyle name="Comma 5 2 4 3 2 3 7 2" xfId="15914"/>
    <cellStyle name="Comma 5 2 4 3 2 3 8" xfId="14470"/>
    <cellStyle name="Comma 5 2 4 3 2 4" xfId="2426"/>
    <cellStyle name="Comma 5 2 4 3 2 4 2" xfId="6449"/>
    <cellStyle name="Comma 5 2 4 3 2 4 2 2" xfId="11464"/>
    <cellStyle name="Comma 5 2 4 3 2 4 2 2 2" xfId="23909"/>
    <cellStyle name="Comma 5 2 4 3 2 4 2 3" xfId="18902"/>
    <cellStyle name="Comma 5 2 4 3 2 4 3" xfId="12918"/>
    <cellStyle name="Comma 5 2 4 3 2 4 3 2" xfId="25354"/>
    <cellStyle name="Comma 5 2 4 3 2 4 4" xfId="9359"/>
    <cellStyle name="Comma 5 2 4 3 2 4 4 2" xfId="21804"/>
    <cellStyle name="Comma 5 2 4 3 2 4 5" xfId="4341"/>
    <cellStyle name="Comma 5 2 4 3 2 4 5 2" xfId="16797"/>
    <cellStyle name="Comma 5 2 4 3 2 4 6" xfId="15105"/>
    <cellStyle name="Comma 5 2 4 3 2 5" xfId="1259"/>
    <cellStyle name="Comma 5 2 4 3 2 5 2" xfId="10421"/>
    <cellStyle name="Comma 5 2 4 3 2 5 2 2" xfId="22866"/>
    <cellStyle name="Comma 5 2 4 3 2 5 3" xfId="5405"/>
    <cellStyle name="Comma 5 2 4 3 2 5 3 2" xfId="17859"/>
    <cellStyle name="Comma 5 2 4 3 2 5 4" xfId="14062"/>
    <cellStyle name="Comma 5 2 4 3 2 6" xfId="7982"/>
    <cellStyle name="Comma 5 2 4 3 2 6 2" xfId="20430"/>
    <cellStyle name="Comma 5 2 4 3 2 7" xfId="11875"/>
    <cellStyle name="Comma 5 2 4 3 2 7 2" xfId="24311"/>
    <cellStyle name="Comma 5 2 4 3 2 8" xfId="6952"/>
    <cellStyle name="Comma 5 2 4 3 2 8 2" xfId="19403"/>
    <cellStyle name="Comma 5 2 4 3 2 9" xfId="2903"/>
    <cellStyle name="Comma 5 2 4 3 2 9 2" xfId="15423"/>
    <cellStyle name="Comma 5 2 4 3 3" xfId="655"/>
    <cellStyle name="Comma 5 2 4 3 3 2" xfId="1318"/>
    <cellStyle name="Comma 5 2 4 3 3 2 2" xfId="9154"/>
    <cellStyle name="Comma 5 2 4 3 3 2 2 2" xfId="21599"/>
    <cellStyle name="Comma 5 2 4 3 3 2 3" xfId="4136"/>
    <cellStyle name="Comma 5 2 4 3 3 2 3 2" xfId="16592"/>
    <cellStyle name="Comma 5 2 4 3 3 2 4" xfId="14121"/>
    <cellStyle name="Comma 5 2 4 3 3 3" xfId="5464"/>
    <cellStyle name="Comma 5 2 4 3 3 3 2" xfId="10480"/>
    <cellStyle name="Comma 5 2 4 3 3 3 2 2" xfId="22925"/>
    <cellStyle name="Comma 5 2 4 3 3 3 3" xfId="17918"/>
    <cellStyle name="Comma 5 2 4 3 3 4" xfId="8270"/>
    <cellStyle name="Comma 5 2 4 3 3 4 2" xfId="20716"/>
    <cellStyle name="Comma 5 2 4 3 3 5" xfId="11934"/>
    <cellStyle name="Comma 5 2 4 3 3 5 2" xfId="24370"/>
    <cellStyle name="Comma 5 2 4 3 3 6" xfId="6747"/>
    <cellStyle name="Comma 5 2 4 3 3 6 2" xfId="19198"/>
    <cellStyle name="Comma 5 2 4 3 3 7" xfId="3201"/>
    <cellStyle name="Comma 5 2 4 3 3 7 2" xfId="15709"/>
    <cellStyle name="Comma 5 2 4 3 3 8" xfId="13466"/>
    <cellStyle name="Comma 5 2 4 3 4" xfId="1666"/>
    <cellStyle name="Comma 5 2 4 3 4 2" xfId="4405"/>
    <cellStyle name="Comma 5 2 4 3 4 2 2" xfId="9423"/>
    <cellStyle name="Comma 5 2 4 3 4 2 2 2" xfId="21868"/>
    <cellStyle name="Comma 5 2 4 3 4 2 3" xfId="16861"/>
    <cellStyle name="Comma 5 2 4 3 4 3" xfId="5813"/>
    <cellStyle name="Comma 5 2 4 3 4 3 2" xfId="10828"/>
    <cellStyle name="Comma 5 2 4 3 4 3 2 2" xfId="23273"/>
    <cellStyle name="Comma 5 2 4 3 4 3 3" xfId="18266"/>
    <cellStyle name="Comma 5 2 4 3 4 4" xfId="8539"/>
    <cellStyle name="Comma 5 2 4 3 4 4 2" xfId="20985"/>
    <cellStyle name="Comma 5 2 4 3 4 5" xfId="12282"/>
    <cellStyle name="Comma 5 2 4 3 4 5 2" xfId="24718"/>
    <cellStyle name="Comma 5 2 4 3 4 6" xfId="7016"/>
    <cellStyle name="Comma 5 2 4 3 4 6 2" xfId="19467"/>
    <cellStyle name="Comma 5 2 4 3 4 7" xfId="3470"/>
    <cellStyle name="Comma 5 2 4 3 4 7 2" xfId="15978"/>
    <cellStyle name="Comma 5 2 4 3 4 8" xfId="14469"/>
    <cellStyle name="Comma 5 2 4 3 5" xfId="2215"/>
    <cellStyle name="Comma 5 2 4 3 5 2" xfId="4846"/>
    <cellStyle name="Comma 5 2 4 3 5 2 2" xfId="9863"/>
    <cellStyle name="Comma 5 2 4 3 5 2 2 2" xfId="22308"/>
    <cellStyle name="Comma 5 2 4 3 5 2 3" xfId="17301"/>
    <cellStyle name="Comma 5 2 4 3 5 3" xfId="6244"/>
    <cellStyle name="Comma 5 2 4 3 5 3 2" xfId="11259"/>
    <cellStyle name="Comma 5 2 4 3 5 3 2 2" xfId="23704"/>
    <cellStyle name="Comma 5 2 4 3 5 3 3" xfId="18697"/>
    <cellStyle name="Comma 5 2 4 3 5 4" xfId="8156"/>
    <cellStyle name="Comma 5 2 4 3 5 4 2" xfId="20604"/>
    <cellStyle name="Comma 5 2 4 3 5 5" xfId="12713"/>
    <cellStyle name="Comma 5 2 4 3 5 5 2" xfId="25149"/>
    <cellStyle name="Comma 5 2 4 3 5 6" xfId="7457"/>
    <cellStyle name="Comma 5 2 4 3 5 6 2" xfId="19907"/>
    <cellStyle name="Comma 5 2 4 3 5 7" xfId="3086"/>
    <cellStyle name="Comma 5 2 4 3 5 7 2" xfId="15597"/>
    <cellStyle name="Comma 5 2 4 3 5 8" xfId="14900"/>
    <cellStyle name="Comma 5 2 4 3 6" xfId="1054"/>
    <cellStyle name="Comma 5 2 4 3 6 2" xfId="9042"/>
    <cellStyle name="Comma 5 2 4 3 6 2 2" xfId="21487"/>
    <cellStyle name="Comma 5 2 4 3 6 3" xfId="4024"/>
    <cellStyle name="Comma 5 2 4 3 6 3 2" xfId="16480"/>
    <cellStyle name="Comma 5 2 4 3 6 4" xfId="13857"/>
    <cellStyle name="Comma 5 2 4 3 7" xfId="5200"/>
    <cellStyle name="Comma 5 2 4 3 7 2" xfId="10216"/>
    <cellStyle name="Comma 5 2 4 3 7 2 2" xfId="22661"/>
    <cellStyle name="Comma 5 2 4 3 7 3" xfId="17654"/>
    <cellStyle name="Comma 5 2 4 3 8" xfId="7777"/>
    <cellStyle name="Comma 5 2 4 3 8 2" xfId="20225"/>
    <cellStyle name="Comma 5 2 4 3 9" xfId="11670"/>
    <cellStyle name="Comma 5 2 4 3 9 2" xfId="24106"/>
    <cellStyle name="Comma 5 2 4 4" xfId="395"/>
    <cellStyle name="Comma 5 2 4 4 10" xfId="13219"/>
    <cellStyle name="Comma 5 2 4 4 2" xfId="756"/>
    <cellStyle name="Comma 5 2 4 4 2 2" xfId="1320"/>
    <cellStyle name="Comma 5 2 4 4 2 2 2" xfId="9425"/>
    <cellStyle name="Comma 5 2 4 4 2 2 2 2" xfId="21870"/>
    <cellStyle name="Comma 5 2 4 4 2 2 3" xfId="4407"/>
    <cellStyle name="Comma 5 2 4 4 2 2 3 2" xfId="16863"/>
    <cellStyle name="Comma 5 2 4 4 2 2 4" xfId="14123"/>
    <cellStyle name="Comma 5 2 4 4 2 3" xfId="5466"/>
    <cellStyle name="Comma 5 2 4 4 2 3 2" xfId="10482"/>
    <cellStyle name="Comma 5 2 4 4 2 3 2 2" xfId="22927"/>
    <cellStyle name="Comma 5 2 4 4 2 3 3" xfId="17920"/>
    <cellStyle name="Comma 5 2 4 4 2 4" xfId="8541"/>
    <cellStyle name="Comma 5 2 4 4 2 4 2" xfId="20987"/>
    <cellStyle name="Comma 5 2 4 4 2 5" xfId="11936"/>
    <cellStyle name="Comma 5 2 4 4 2 5 2" xfId="24372"/>
    <cellStyle name="Comma 5 2 4 4 2 6" xfId="7018"/>
    <cellStyle name="Comma 5 2 4 4 2 6 2" xfId="19469"/>
    <cellStyle name="Comma 5 2 4 4 2 7" xfId="3472"/>
    <cellStyle name="Comma 5 2 4 4 2 7 2" xfId="15980"/>
    <cellStyle name="Comma 5 2 4 4 2 8" xfId="13566"/>
    <cellStyle name="Comma 5 2 4 4 3" xfId="1668"/>
    <cellStyle name="Comma 5 2 4 4 3 2" xfId="4946"/>
    <cellStyle name="Comma 5 2 4 4 3 2 2" xfId="9963"/>
    <cellStyle name="Comma 5 2 4 4 3 2 2 2" xfId="22408"/>
    <cellStyle name="Comma 5 2 4 4 3 2 3" xfId="17401"/>
    <cellStyle name="Comma 5 2 4 4 3 3" xfId="5815"/>
    <cellStyle name="Comma 5 2 4 4 3 3 2" xfId="10830"/>
    <cellStyle name="Comma 5 2 4 4 3 3 2 2" xfId="23275"/>
    <cellStyle name="Comma 5 2 4 4 3 3 3" xfId="18268"/>
    <cellStyle name="Comma 5 2 4 4 3 4" xfId="8370"/>
    <cellStyle name="Comma 5 2 4 4 3 4 2" xfId="20816"/>
    <cellStyle name="Comma 5 2 4 4 3 5" xfId="12284"/>
    <cellStyle name="Comma 5 2 4 4 3 5 2" xfId="24720"/>
    <cellStyle name="Comma 5 2 4 4 3 6" xfId="7557"/>
    <cellStyle name="Comma 5 2 4 4 3 6 2" xfId="20007"/>
    <cellStyle name="Comma 5 2 4 4 3 7" xfId="3301"/>
    <cellStyle name="Comma 5 2 4 4 3 7 2" xfId="15809"/>
    <cellStyle name="Comma 5 2 4 4 3 8" xfId="14471"/>
    <cellStyle name="Comma 5 2 4 4 4" xfId="2318"/>
    <cellStyle name="Comma 5 2 4 4 4 2" xfId="6344"/>
    <cellStyle name="Comma 5 2 4 4 4 2 2" xfId="11359"/>
    <cellStyle name="Comma 5 2 4 4 4 2 2 2" xfId="23804"/>
    <cellStyle name="Comma 5 2 4 4 4 2 3" xfId="18797"/>
    <cellStyle name="Comma 5 2 4 4 4 3" xfId="12813"/>
    <cellStyle name="Comma 5 2 4 4 4 3 2" xfId="25249"/>
    <cellStyle name="Comma 5 2 4 4 4 4" xfId="9254"/>
    <cellStyle name="Comma 5 2 4 4 4 4 2" xfId="21699"/>
    <cellStyle name="Comma 5 2 4 4 4 5" xfId="4236"/>
    <cellStyle name="Comma 5 2 4 4 4 5 2" xfId="16692"/>
    <cellStyle name="Comma 5 2 4 4 4 6" xfId="15000"/>
    <cellStyle name="Comma 5 2 4 4 5" xfId="1154"/>
    <cellStyle name="Comma 5 2 4 4 5 2" xfId="10316"/>
    <cellStyle name="Comma 5 2 4 4 5 2 2" xfId="22761"/>
    <cellStyle name="Comma 5 2 4 4 5 3" xfId="5300"/>
    <cellStyle name="Comma 5 2 4 4 5 3 2" xfId="17754"/>
    <cellStyle name="Comma 5 2 4 4 5 4" xfId="13957"/>
    <cellStyle name="Comma 5 2 4 4 6" xfId="7877"/>
    <cellStyle name="Comma 5 2 4 4 6 2" xfId="20325"/>
    <cellStyle name="Comma 5 2 4 4 7" xfId="11770"/>
    <cellStyle name="Comma 5 2 4 4 7 2" xfId="24206"/>
    <cellStyle name="Comma 5 2 4 4 8" xfId="6847"/>
    <cellStyle name="Comma 5 2 4 4 8 2" xfId="19298"/>
    <cellStyle name="Comma 5 2 4 4 9" xfId="2798"/>
    <cellStyle name="Comma 5 2 4 4 9 2" xfId="15318"/>
    <cellStyle name="Comma 5 2 4 5" xfId="224"/>
    <cellStyle name="Comma 5 2 4 5 2" xfId="1315"/>
    <cellStyle name="Comma 5 2 4 5 2 2" xfId="9095"/>
    <cellStyle name="Comma 5 2 4 5 2 2 2" xfId="21540"/>
    <cellStyle name="Comma 5 2 4 5 2 3" xfId="4077"/>
    <cellStyle name="Comma 5 2 4 5 2 3 2" xfId="16533"/>
    <cellStyle name="Comma 5 2 4 5 2 4" xfId="14118"/>
    <cellStyle name="Comma 5 2 4 5 3" xfId="5461"/>
    <cellStyle name="Comma 5 2 4 5 3 2" xfId="10477"/>
    <cellStyle name="Comma 5 2 4 5 3 2 2" xfId="22922"/>
    <cellStyle name="Comma 5 2 4 5 3 3" xfId="17915"/>
    <cellStyle name="Comma 5 2 4 5 4" xfId="8211"/>
    <cellStyle name="Comma 5 2 4 5 4 2" xfId="20657"/>
    <cellStyle name="Comma 5 2 4 5 5" xfId="11931"/>
    <cellStyle name="Comma 5 2 4 5 5 2" xfId="24367"/>
    <cellStyle name="Comma 5 2 4 5 6" xfId="6688"/>
    <cellStyle name="Comma 5 2 4 5 6 2" xfId="19139"/>
    <cellStyle name="Comma 5 2 4 5 7" xfId="3142"/>
    <cellStyle name="Comma 5 2 4 5 7 2" xfId="15650"/>
    <cellStyle name="Comma 5 2 4 5 8" xfId="13060"/>
    <cellStyle name="Comma 5 2 4 6" xfId="591"/>
    <cellStyle name="Comma 5 2 4 6 2" xfId="1663"/>
    <cellStyle name="Comma 5 2 4 6 2 2" xfId="9420"/>
    <cellStyle name="Comma 5 2 4 6 2 2 2" xfId="21865"/>
    <cellStyle name="Comma 5 2 4 6 2 3" xfId="4402"/>
    <cellStyle name="Comma 5 2 4 6 2 3 2" xfId="16858"/>
    <cellStyle name="Comma 5 2 4 6 2 4" xfId="14466"/>
    <cellStyle name="Comma 5 2 4 6 3" xfId="5810"/>
    <cellStyle name="Comma 5 2 4 6 3 2" xfId="10825"/>
    <cellStyle name="Comma 5 2 4 6 3 2 2" xfId="23270"/>
    <cellStyle name="Comma 5 2 4 6 3 3" xfId="18263"/>
    <cellStyle name="Comma 5 2 4 6 4" xfId="8536"/>
    <cellStyle name="Comma 5 2 4 6 4 2" xfId="20982"/>
    <cellStyle name="Comma 5 2 4 6 5" xfId="12279"/>
    <cellStyle name="Comma 5 2 4 6 5 2" xfId="24715"/>
    <cellStyle name="Comma 5 2 4 6 6" xfId="7013"/>
    <cellStyle name="Comma 5 2 4 6 6 2" xfId="19464"/>
    <cellStyle name="Comma 5 2 4 6 7" xfId="3467"/>
    <cellStyle name="Comma 5 2 4 6 7 2" xfId="15975"/>
    <cellStyle name="Comma 5 2 4 6 8" xfId="13407"/>
    <cellStyle name="Comma 5 2 4 7" xfId="2147"/>
    <cellStyle name="Comma 5 2 4 7 2" xfId="4787"/>
    <cellStyle name="Comma 5 2 4 7 2 2" xfId="9804"/>
    <cellStyle name="Comma 5 2 4 7 2 2 2" xfId="22249"/>
    <cellStyle name="Comma 5 2 4 7 2 3" xfId="17242"/>
    <cellStyle name="Comma 5 2 4 7 3" xfId="6185"/>
    <cellStyle name="Comma 5 2 4 7 3 2" xfId="11200"/>
    <cellStyle name="Comma 5 2 4 7 3 2 2" xfId="23645"/>
    <cellStyle name="Comma 5 2 4 7 3 3" xfId="18638"/>
    <cellStyle name="Comma 5 2 4 7 4" xfId="8050"/>
    <cellStyle name="Comma 5 2 4 7 4 2" xfId="20498"/>
    <cellStyle name="Comma 5 2 4 7 5" xfId="12654"/>
    <cellStyle name="Comma 5 2 4 7 5 2" xfId="25090"/>
    <cellStyle name="Comma 5 2 4 7 6" xfId="7398"/>
    <cellStyle name="Comma 5 2 4 7 6 2" xfId="19848"/>
    <cellStyle name="Comma 5 2 4 7 7" xfId="2977"/>
    <cellStyle name="Comma 5 2 4 7 7 2" xfId="15491"/>
    <cellStyle name="Comma 5 2 4 7 8" xfId="14841"/>
    <cellStyle name="Comma 5 2 4 8" xfId="995"/>
    <cellStyle name="Comma 5 2 4 8 2" xfId="11611"/>
    <cellStyle name="Comma 5 2 4 8 2 2" xfId="24047"/>
    <cellStyle name="Comma 5 2 4 8 3" xfId="8937"/>
    <cellStyle name="Comma 5 2 4 8 3 2" xfId="21382"/>
    <cellStyle name="Comma 5 2 4 8 4" xfId="3919"/>
    <cellStyle name="Comma 5 2 4 8 4 2" xfId="16375"/>
    <cellStyle name="Comma 5 2 4 8 5" xfId="13798"/>
    <cellStyle name="Comma 5 2 4 9" xfId="922"/>
    <cellStyle name="Comma 5 2 4 9 2" xfId="10155"/>
    <cellStyle name="Comma 5 2 4 9 2 2" xfId="22600"/>
    <cellStyle name="Comma 5 2 4 9 3" xfId="5139"/>
    <cellStyle name="Comma 5 2 4 9 3 2" xfId="17593"/>
    <cellStyle name="Comma 5 2 4 9 4" xfId="13725"/>
    <cellStyle name="Comma 5 2 5" xfId="179"/>
    <cellStyle name="Comma 5 2 5 10" xfId="6556"/>
    <cellStyle name="Comma 5 2 5 10 2" xfId="19007"/>
    <cellStyle name="Comma 5 2 5 11" xfId="2724"/>
    <cellStyle name="Comma 5 2 5 11 2" xfId="15244"/>
    <cellStyle name="Comma 5 2 5 12" xfId="13017"/>
    <cellStyle name="Comma 5 2 5 2" xfId="422"/>
    <cellStyle name="Comma 5 2 5 2 10" xfId="13245"/>
    <cellStyle name="Comma 5 2 5 2 2" xfId="783"/>
    <cellStyle name="Comma 5 2 5 2 2 2" xfId="1322"/>
    <cellStyle name="Comma 5 2 5 2 2 2 2" xfId="9427"/>
    <cellStyle name="Comma 5 2 5 2 2 2 2 2" xfId="21872"/>
    <cellStyle name="Comma 5 2 5 2 2 2 3" xfId="4409"/>
    <cellStyle name="Comma 5 2 5 2 2 2 3 2" xfId="16865"/>
    <cellStyle name="Comma 5 2 5 2 2 2 4" xfId="14125"/>
    <cellStyle name="Comma 5 2 5 2 2 3" xfId="5468"/>
    <cellStyle name="Comma 5 2 5 2 2 3 2" xfId="10484"/>
    <cellStyle name="Comma 5 2 5 2 2 3 2 2" xfId="22929"/>
    <cellStyle name="Comma 5 2 5 2 2 3 3" xfId="17922"/>
    <cellStyle name="Comma 5 2 5 2 2 4" xfId="8543"/>
    <cellStyle name="Comma 5 2 5 2 2 4 2" xfId="20989"/>
    <cellStyle name="Comma 5 2 5 2 2 5" xfId="11938"/>
    <cellStyle name="Comma 5 2 5 2 2 5 2" xfId="24374"/>
    <cellStyle name="Comma 5 2 5 2 2 6" xfId="7020"/>
    <cellStyle name="Comma 5 2 5 2 2 6 2" xfId="19471"/>
    <cellStyle name="Comma 5 2 5 2 2 7" xfId="3474"/>
    <cellStyle name="Comma 5 2 5 2 2 7 2" xfId="15982"/>
    <cellStyle name="Comma 5 2 5 2 2 8" xfId="13592"/>
    <cellStyle name="Comma 5 2 5 2 3" xfId="1670"/>
    <cellStyle name="Comma 5 2 5 2 3 2" xfId="4972"/>
    <cellStyle name="Comma 5 2 5 2 3 2 2" xfId="9989"/>
    <cellStyle name="Comma 5 2 5 2 3 2 2 2" xfId="22434"/>
    <cellStyle name="Comma 5 2 5 2 3 2 3" xfId="17427"/>
    <cellStyle name="Comma 5 2 5 2 3 3" xfId="5817"/>
    <cellStyle name="Comma 5 2 5 2 3 3 2" xfId="10832"/>
    <cellStyle name="Comma 5 2 5 2 3 3 2 2" xfId="23277"/>
    <cellStyle name="Comma 5 2 5 2 3 3 3" xfId="18270"/>
    <cellStyle name="Comma 5 2 5 2 3 4" xfId="8396"/>
    <cellStyle name="Comma 5 2 5 2 3 4 2" xfId="20842"/>
    <cellStyle name="Comma 5 2 5 2 3 5" xfId="12286"/>
    <cellStyle name="Comma 5 2 5 2 3 5 2" xfId="24722"/>
    <cellStyle name="Comma 5 2 5 2 3 6" xfId="7583"/>
    <cellStyle name="Comma 5 2 5 2 3 6 2" xfId="20033"/>
    <cellStyle name="Comma 5 2 5 2 3 7" xfId="3327"/>
    <cellStyle name="Comma 5 2 5 2 3 7 2" xfId="15835"/>
    <cellStyle name="Comma 5 2 5 2 3 8" xfId="14473"/>
    <cellStyle name="Comma 5 2 5 2 4" xfId="2345"/>
    <cellStyle name="Comma 5 2 5 2 4 2" xfId="6370"/>
    <cellStyle name="Comma 5 2 5 2 4 2 2" xfId="11385"/>
    <cellStyle name="Comma 5 2 5 2 4 2 2 2" xfId="23830"/>
    <cellStyle name="Comma 5 2 5 2 4 2 3" xfId="18823"/>
    <cellStyle name="Comma 5 2 5 2 4 3" xfId="12839"/>
    <cellStyle name="Comma 5 2 5 2 4 3 2" xfId="25275"/>
    <cellStyle name="Comma 5 2 5 2 4 4" xfId="9280"/>
    <cellStyle name="Comma 5 2 5 2 4 4 2" xfId="21725"/>
    <cellStyle name="Comma 5 2 5 2 4 5" xfId="4262"/>
    <cellStyle name="Comma 5 2 5 2 4 5 2" xfId="16718"/>
    <cellStyle name="Comma 5 2 5 2 4 6" xfId="15026"/>
    <cellStyle name="Comma 5 2 5 2 5" xfId="1180"/>
    <cellStyle name="Comma 5 2 5 2 5 2" xfId="10342"/>
    <cellStyle name="Comma 5 2 5 2 5 2 2" xfId="22787"/>
    <cellStyle name="Comma 5 2 5 2 5 3" xfId="5326"/>
    <cellStyle name="Comma 5 2 5 2 5 3 2" xfId="17780"/>
    <cellStyle name="Comma 5 2 5 2 5 4" xfId="13983"/>
    <cellStyle name="Comma 5 2 5 2 6" xfId="7903"/>
    <cellStyle name="Comma 5 2 5 2 6 2" xfId="20351"/>
    <cellStyle name="Comma 5 2 5 2 7" xfId="11796"/>
    <cellStyle name="Comma 5 2 5 2 7 2" xfId="24232"/>
    <cellStyle name="Comma 5 2 5 2 8" xfId="6873"/>
    <cellStyle name="Comma 5 2 5 2 8 2" xfId="19324"/>
    <cellStyle name="Comma 5 2 5 2 9" xfId="2824"/>
    <cellStyle name="Comma 5 2 5 2 9 2" xfId="15344"/>
    <cellStyle name="Comma 5 2 5 3" xfId="320"/>
    <cellStyle name="Comma 5 2 5 3 2" xfId="1321"/>
    <cellStyle name="Comma 5 2 5 3 2 2" xfId="9180"/>
    <cellStyle name="Comma 5 2 5 3 2 2 2" xfId="21625"/>
    <cellStyle name="Comma 5 2 5 3 2 3" xfId="4162"/>
    <cellStyle name="Comma 5 2 5 3 2 3 2" xfId="16618"/>
    <cellStyle name="Comma 5 2 5 3 2 4" xfId="14124"/>
    <cellStyle name="Comma 5 2 5 3 3" xfId="5467"/>
    <cellStyle name="Comma 5 2 5 3 3 2" xfId="10483"/>
    <cellStyle name="Comma 5 2 5 3 3 2 2" xfId="22928"/>
    <cellStyle name="Comma 5 2 5 3 3 3" xfId="17921"/>
    <cellStyle name="Comma 5 2 5 3 4" xfId="8296"/>
    <cellStyle name="Comma 5 2 5 3 4 2" xfId="20742"/>
    <cellStyle name="Comma 5 2 5 3 5" xfId="11937"/>
    <cellStyle name="Comma 5 2 5 3 5 2" xfId="24373"/>
    <cellStyle name="Comma 5 2 5 3 6" xfId="6773"/>
    <cellStyle name="Comma 5 2 5 3 6 2" xfId="19224"/>
    <cellStyle name="Comma 5 2 5 3 7" xfId="3227"/>
    <cellStyle name="Comma 5 2 5 3 7 2" xfId="15735"/>
    <cellStyle name="Comma 5 2 5 3 8" xfId="13145"/>
    <cellStyle name="Comma 5 2 5 4" xfId="682"/>
    <cellStyle name="Comma 5 2 5 4 2" xfId="1669"/>
    <cellStyle name="Comma 5 2 5 4 2 2" xfId="9426"/>
    <cellStyle name="Comma 5 2 5 4 2 2 2" xfId="21871"/>
    <cellStyle name="Comma 5 2 5 4 2 3" xfId="4408"/>
    <cellStyle name="Comma 5 2 5 4 2 3 2" xfId="16864"/>
    <cellStyle name="Comma 5 2 5 4 2 4" xfId="14472"/>
    <cellStyle name="Comma 5 2 5 4 3" xfId="5816"/>
    <cellStyle name="Comma 5 2 5 4 3 2" xfId="10831"/>
    <cellStyle name="Comma 5 2 5 4 3 2 2" xfId="23276"/>
    <cellStyle name="Comma 5 2 5 4 3 3" xfId="18269"/>
    <cellStyle name="Comma 5 2 5 4 4" xfId="8542"/>
    <cellStyle name="Comma 5 2 5 4 4 2" xfId="20988"/>
    <cellStyle name="Comma 5 2 5 4 5" xfId="12285"/>
    <cellStyle name="Comma 5 2 5 4 5 2" xfId="24721"/>
    <cellStyle name="Comma 5 2 5 4 6" xfId="7019"/>
    <cellStyle name="Comma 5 2 5 4 6 2" xfId="19470"/>
    <cellStyle name="Comma 5 2 5 4 7" xfId="3473"/>
    <cellStyle name="Comma 5 2 5 4 7 2" xfId="15981"/>
    <cellStyle name="Comma 5 2 5 4 8" xfId="13492"/>
    <cellStyle name="Comma 5 2 5 5" xfId="2243"/>
    <cellStyle name="Comma 5 2 5 5 2" xfId="4872"/>
    <cellStyle name="Comma 5 2 5 5 2 2" xfId="9889"/>
    <cellStyle name="Comma 5 2 5 5 2 2 2" xfId="22334"/>
    <cellStyle name="Comma 5 2 5 5 2 3" xfId="17327"/>
    <cellStyle name="Comma 5 2 5 5 3" xfId="6270"/>
    <cellStyle name="Comma 5 2 5 5 3 2" xfId="11285"/>
    <cellStyle name="Comma 5 2 5 5 3 2 2" xfId="23730"/>
    <cellStyle name="Comma 5 2 5 5 3 3" xfId="18723"/>
    <cellStyle name="Comma 5 2 5 5 4" xfId="8077"/>
    <cellStyle name="Comma 5 2 5 5 4 2" xfId="20525"/>
    <cellStyle name="Comma 5 2 5 5 5" xfId="12739"/>
    <cellStyle name="Comma 5 2 5 5 5 2" xfId="25175"/>
    <cellStyle name="Comma 5 2 5 5 6" xfId="7483"/>
    <cellStyle name="Comma 5 2 5 5 6 2" xfId="19933"/>
    <cellStyle name="Comma 5 2 5 5 7" xfId="3006"/>
    <cellStyle name="Comma 5 2 5 5 7 2" xfId="15518"/>
    <cellStyle name="Comma 5 2 5 5 8" xfId="14926"/>
    <cellStyle name="Comma 5 2 5 6" xfId="1080"/>
    <cellStyle name="Comma 5 2 5 6 2" xfId="8963"/>
    <cellStyle name="Comma 5 2 5 6 2 2" xfId="21408"/>
    <cellStyle name="Comma 5 2 5 6 3" xfId="3945"/>
    <cellStyle name="Comma 5 2 5 6 3 2" xfId="16401"/>
    <cellStyle name="Comma 5 2 5 6 4" xfId="13883"/>
    <cellStyle name="Comma 5 2 5 7" xfId="5226"/>
    <cellStyle name="Comma 5 2 5 7 2" xfId="10242"/>
    <cellStyle name="Comma 5 2 5 7 2 2" xfId="22687"/>
    <cellStyle name="Comma 5 2 5 7 3" xfId="17680"/>
    <cellStyle name="Comma 5 2 5 8" xfId="7803"/>
    <cellStyle name="Comma 5 2 5 8 2" xfId="20251"/>
    <cellStyle name="Comma 5 2 5 9" xfId="11696"/>
    <cellStyle name="Comma 5 2 5 9 2" xfId="24132"/>
    <cellStyle name="Comma 5 2 6" xfId="258"/>
    <cellStyle name="Comma 5 2 6 10" xfId="6604"/>
    <cellStyle name="Comma 5 2 6 10 2" xfId="19055"/>
    <cellStyle name="Comma 5 2 6 11" xfId="2667"/>
    <cellStyle name="Comma 5 2 6 11 2" xfId="15187"/>
    <cellStyle name="Comma 5 2 6 12" xfId="13088"/>
    <cellStyle name="Comma 5 2 6 2" xfId="472"/>
    <cellStyle name="Comma 5 2 6 2 10" xfId="13293"/>
    <cellStyle name="Comma 5 2 6 2 2" xfId="832"/>
    <cellStyle name="Comma 5 2 6 2 2 2" xfId="1324"/>
    <cellStyle name="Comma 5 2 6 2 2 2 2" xfId="9429"/>
    <cellStyle name="Comma 5 2 6 2 2 2 2 2" xfId="21874"/>
    <cellStyle name="Comma 5 2 6 2 2 2 3" xfId="4411"/>
    <cellStyle name="Comma 5 2 6 2 2 2 3 2" xfId="16867"/>
    <cellStyle name="Comma 5 2 6 2 2 2 4" xfId="14127"/>
    <cellStyle name="Comma 5 2 6 2 2 3" xfId="5470"/>
    <cellStyle name="Comma 5 2 6 2 2 3 2" xfId="10486"/>
    <cellStyle name="Comma 5 2 6 2 2 3 2 2" xfId="22931"/>
    <cellStyle name="Comma 5 2 6 2 2 3 3" xfId="17924"/>
    <cellStyle name="Comma 5 2 6 2 2 4" xfId="8545"/>
    <cellStyle name="Comma 5 2 6 2 2 4 2" xfId="20991"/>
    <cellStyle name="Comma 5 2 6 2 2 5" xfId="11940"/>
    <cellStyle name="Comma 5 2 6 2 2 5 2" xfId="24376"/>
    <cellStyle name="Comma 5 2 6 2 2 6" xfId="7022"/>
    <cellStyle name="Comma 5 2 6 2 2 6 2" xfId="19473"/>
    <cellStyle name="Comma 5 2 6 2 2 7" xfId="3476"/>
    <cellStyle name="Comma 5 2 6 2 2 7 2" xfId="15984"/>
    <cellStyle name="Comma 5 2 6 2 2 8" xfId="13640"/>
    <cellStyle name="Comma 5 2 6 2 3" xfId="1672"/>
    <cellStyle name="Comma 5 2 6 2 3 2" xfId="5020"/>
    <cellStyle name="Comma 5 2 6 2 3 2 2" xfId="10037"/>
    <cellStyle name="Comma 5 2 6 2 3 2 2 2" xfId="22482"/>
    <cellStyle name="Comma 5 2 6 2 3 2 3" xfId="17475"/>
    <cellStyle name="Comma 5 2 6 2 3 3" xfId="5819"/>
    <cellStyle name="Comma 5 2 6 2 3 3 2" xfId="10834"/>
    <cellStyle name="Comma 5 2 6 2 3 3 2 2" xfId="23279"/>
    <cellStyle name="Comma 5 2 6 2 3 3 3" xfId="18272"/>
    <cellStyle name="Comma 5 2 6 2 3 4" xfId="8444"/>
    <cellStyle name="Comma 5 2 6 2 3 4 2" xfId="20890"/>
    <cellStyle name="Comma 5 2 6 2 3 5" xfId="12288"/>
    <cellStyle name="Comma 5 2 6 2 3 5 2" xfId="24724"/>
    <cellStyle name="Comma 5 2 6 2 3 6" xfId="7631"/>
    <cellStyle name="Comma 5 2 6 2 3 6 2" xfId="20081"/>
    <cellStyle name="Comma 5 2 6 2 3 7" xfId="3375"/>
    <cellStyle name="Comma 5 2 6 2 3 7 2" xfId="15883"/>
    <cellStyle name="Comma 5 2 6 2 3 8" xfId="14475"/>
    <cellStyle name="Comma 5 2 6 2 4" xfId="2395"/>
    <cellStyle name="Comma 5 2 6 2 4 2" xfId="6418"/>
    <cellStyle name="Comma 5 2 6 2 4 2 2" xfId="11433"/>
    <cellStyle name="Comma 5 2 6 2 4 2 2 2" xfId="23878"/>
    <cellStyle name="Comma 5 2 6 2 4 2 3" xfId="18871"/>
    <cellStyle name="Comma 5 2 6 2 4 3" xfId="12887"/>
    <cellStyle name="Comma 5 2 6 2 4 3 2" xfId="25323"/>
    <cellStyle name="Comma 5 2 6 2 4 4" xfId="9328"/>
    <cellStyle name="Comma 5 2 6 2 4 4 2" xfId="21773"/>
    <cellStyle name="Comma 5 2 6 2 4 5" xfId="4310"/>
    <cellStyle name="Comma 5 2 6 2 4 5 2" xfId="16766"/>
    <cellStyle name="Comma 5 2 6 2 4 6" xfId="15074"/>
    <cellStyle name="Comma 5 2 6 2 5" xfId="1228"/>
    <cellStyle name="Comma 5 2 6 2 5 2" xfId="10390"/>
    <cellStyle name="Comma 5 2 6 2 5 2 2" xfId="22835"/>
    <cellStyle name="Comma 5 2 6 2 5 3" xfId="5374"/>
    <cellStyle name="Comma 5 2 6 2 5 3 2" xfId="17828"/>
    <cellStyle name="Comma 5 2 6 2 5 4" xfId="14031"/>
    <cellStyle name="Comma 5 2 6 2 6" xfId="7951"/>
    <cellStyle name="Comma 5 2 6 2 6 2" xfId="20399"/>
    <cellStyle name="Comma 5 2 6 2 7" xfId="11844"/>
    <cellStyle name="Comma 5 2 6 2 7 2" xfId="24280"/>
    <cellStyle name="Comma 5 2 6 2 8" xfId="6921"/>
    <cellStyle name="Comma 5 2 6 2 8 2" xfId="19372"/>
    <cellStyle name="Comma 5 2 6 2 9" xfId="2872"/>
    <cellStyle name="Comma 5 2 6 2 9 2" xfId="15392"/>
    <cellStyle name="Comma 5 2 6 3" xfId="621"/>
    <cellStyle name="Comma 5 2 6 3 2" xfId="1323"/>
    <cellStyle name="Comma 5 2 6 3 2 2" xfId="9123"/>
    <cellStyle name="Comma 5 2 6 3 2 2 2" xfId="21568"/>
    <cellStyle name="Comma 5 2 6 3 2 3" xfId="4105"/>
    <cellStyle name="Comma 5 2 6 3 2 3 2" xfId="16561"/>
    <cellStyle name="Comma 5 2 6 3 2 4" xfId="14126"/>
    <cellStyle name="Comma 5 2 6 3 3" xfId="5469"/>
    <cellStyle name="Comma 5 2 6 3 3 2" xfId="10485"/>
    <cellStyle name="Comma 5 2 6 3 3 2 2" xfId="22930"/>
    <cellStyle name="Comma 5 2 6 3 3 3" xfId="17923"/>
    <cellStyle name="Comma 5 2 6 3 4" xfId="8239"/>
    <cellStyle name="Comma 5 2 6 3 4 2" xfId="20685"/>
    <cellStyle name="Comma 5 2 6 3 5" xfId="11939"/>
    <cellStyle name="Comma 5 2 6 3 5 2" xfId="24375"/>
    <cellStyle name="Comma 5 2 6 3 6" xfId="6716"/>
    <cellStyle name="Comma 5 2 6 3 6 2" xfId="19167"/>
    <cellStyle name="Comma 5 2 6 3 7" xfId="3170"/>
    <cellStyle name="Comma 5 2 6 3 7 2" xfId="15678"/>
    <cellStyle name="Comma 5 2 6 3 8" xfId="13435"/>
    <cellStyle name="Comma 5 2 6 4" xfId="1671"/>
    <cellStyle name="Comma 5 2 6 4 2" xfId="4410"/>
    <cellStyle name="Comma 5 2 6 4 2 2" xfId="9428"/>
    <cellStyle name="Comma 5 2 6 4 2 2 2" xfId="21873"/>
    <cellStyle name="Comma 5 2 6 4 2 3" xfId="16866"/>
    <cellStyle name="Comma 5 2 6 4 3" xfId="5818"/>
    <cellStyle name="Comma 5 2 6 4 3 2" xfId="10833"/>
    <cellStyle name="Comma 5 2 6 4 3 2 2" xfId="23278"/>
    <cellStyle name="Comma 5 2 6 4 3 3" xfId="18271"/>
    <cellStyle name="Comma 5 2 6 4 4" xfId="8544"/>
    <cellStyle name="Comma 5 2 6 4 4 2" xfId="20990"/>
    <cellStyle name="Comma 5 2 6 4 5" xfId="12287"/>
    <cellStyle name="Comma 5 2 6 4 5 2" xfId="24723"/>
    <cellStyle name="Comma 5 2 6 4 6" xfId="7021"/>
    <cellStyle name="Comma 5 2 6 4 6 2" xfId="19472"/>
    <cellStyle name="Comma 5 2 6 4 7" xfId="3475"/>
    <cellStyle name="Comma 5 2 6 4 7 2" xfId="15983"/>
    <cellStyle name="Comma 5 2 6 4 8" xfId="14474"/>
    <cellStyle name="Comma 5 2 6 5" xfId="2181"/>
    <cellStyle name="Comma 5 2 6 5 2" xfId="4815"/>
    <cellStyle name="Comma 5 2 6 5 2 2" xfId="9832"/>
    <cellStyle name="Comma 5 2 6 5 2 2 2" xfId="22277"/>
    <cellStyle name="Comma 5 2 6 5 2 3" xfId="17270"/>
    <cellStyle name="Comma 5 2 6 5 3" xfId="6213"/>
    <cellStyle name="Comma 5 2 6 5 3 2" xfId="11228"/>
    <cellStyle name="Comma 5 2 6 5 3 2 2" xfId="23673"/>
    <cellStyle name="Comma 5 2 6 5 3 3" xfId="18666"/>
    <cellStyle name="Comma 5 2 6 5 4" xfId="8125"/>
    <cellStyle name="Comma 5 2 6 5 4 2" xfId="20573"/>
    <cellStyle name="Comma 5 2 6 5 5" xfId="12682"/>
    <cellStyle name="Comma 5 2 6 5 5 2" xfId="25118"/>
    <cellStyle name="Comma 5 2 6 5 6" xfId="7426"/>
    <cellStyle name="Comma 5 2 6 5 6 2" xfId="19876"/>
    <cellStyle name="Comma 5 2 6 5 7" xfId="3055"/>
    <cellStyle name="Comma 5 2 6 5 7 2" xfId="15566"/>
    <cellStyle name="Comma 5 2 6 5 8" xfId="14869"/>
    <cellStyle name="Comma 5 2 6 6" xfId="1023"/>
    <cellStyle name="Comma 5 2 6 6 2" xfId="9011"/>
    <cellStyle name="Comma 5 2 6 6 2 2" xfId="21456"/>
    <cellStyle name="Comma 5 2 6 6 3" xfId="3993"/>
    <cellStyle name="Comma 5 2 6 6 3 2" xfId="16449"/>
    <cellStyle name="Comma 5 2 6 6 4" xfId="13826"/>
    <cellStyle name="Comma 5 2 6 7" xfId="5169"/>
    <cellStyle name="Comma 5 2 6 7 2" xfId="10185"/>
    <cellStyle name="Comma 5 2 6 7 2 2" xfId="22630"/>
    <cellStyle name="Comma 5 2 6 7 3" xfId="17623"/>
    <cellStyle name="Comma 5 2 6 8" xfId="7746"/>
    <cellStyle name="Comma 5 2 6 8 2" xfId="20194"/>
    <cellStyle name="Comma 5 2 6 9" xfId="11639"/>
    <cellStyle name="Comma 5 2 6 9 2" xfId="24075"/>
    <cellStyle name="Comma 5 2 7" xfId="528"/>
    <cellStyle name="Comma 5 2 7 10" xfId="2928"/>
    <cellStyle name="Comma 5 2 7 10 2" xfId="15448"/>
    <cellStyle name="Comma 5 2 7 11" xfId="13349"/>
    <cellStyle name="Comma 5 2 7 2" xfId="888"/>
    <cellStyle name="Comma 5 2 7 2 2" xfId="1325"/>
    <cellStyle name="Comma 5 2 7 2 2 2" xfId="9384"/>
    <cellStyle name="Comma 5 2 7 2 2 2 2" xfId="21829"/>
    <cellStyle name="Comma 5 2 7 2 2 3" xfId="4366"/>
    <cellStyle name="Comma 5 2 7 2 2 3 2" xfId="16822"/>
    <cellStyle name="Comma 5 2 7 2 2 4" xfId="14128"/>
    <cellStyle name="Comma 5 2 7 2 3" xfId="5471"/>
    <cellStyle name="Comma 5 2 7 2 3 2" xfId="10487"/>
    <cellStyle name="Comma 5 2 7 2 3 2 2" xfId="22932"/>
    <cellStyle name="Comma 5 2 7 2 3 3" xfId="17925"/>
    <cellStyle name="Comma 5 2 7 2 4" xfId="8500"/>
    <cellStyle name="Comma 5 2 7 2 4 2" xfId="20946"/>
    <cellStyle name="Comma 5 2 7 2 5" xfId="11941"/>
    <cellStyle name="Comma 5 2 7 2 5 2" xfId="24377"/>
    <cellStyle name="Comma 5 2 7 2 6" xfId="6977"/>
    <cellStyle name="Comma 5 2 7 2 6 2" xfId="19428"/>
    <cellStyle name="Comma 5 2 7 2 7" xfId="3431"/>
    <cellStyle name="Comma 5 2 7 2 7 2" xfId="15939"/>
    <cellStyle name="Comma 5 2 7 2 8" xfId="13696"/>
    <cellStyle name="Comma 5 2 7 3" xfId="1673"/>
    <cellStyle name="Comma 5 2 7 3 2" xfId="4412"/>
    <cellStyle name="Comma 5 2 7 3 2 2" xfId="9430"/>
    <cellStyle name="Comma 5 2 7 3 2 2 2" xfId="21875"/>
    <cellStyle name="Comma 5 2 7 3 2 3" xfId="16868"/>
    <cellStyle name="Comma 5 2 7 3 3" xfId="5820"/>
    <cellStyle name="Comma 5 2 7 3 3 2" xfId="10835"/>
    <cellStyle name="Comma 5 2 7 3 3 2 2" xfId="23280"/>
    <cellStyle name="Comma 5 2 7 3 3 3" xfId="18273"/>
    <cellStyle name="Comma 5 2 7 3 4" xfId="8546"/>
    <cellStyle name="Comma 5 2 7 3 4 2" xfId="20992"/>
    <cellStyle name="Comma 5 2 7 3 5" xfId="12289"/>
    <cellStyle name="Comma 5 2 7 3 5 2" xfId="24725"/>
    <cellStyle name="Comma 5 2 7 3 6" xfId="7023"/>
    <cellStyle name="Comma 5 2 7 3 6 2" xfId="19474"/>
    <cellStyle name="Comma 5 2 7 3 7" xfId="3477"/>
    <cellStyle name="Comma 5 2 7 3 7 2" xfId="15985"/>
    <cellStyle name="Comma 5 2 7 3 8" xfId="14476"/>
    <cellStyle name="Comma 5 2 7 4" xfId="2451"/>
    <cellStyle name="Comma 5 2 7 4 2" xfId="5076"/>
    <cellStyle name="Comma 5 2 7 4 2 2" xfId="10093"/>
    <cellStyle name="Comma 5 2 7 4 2 2 2" xfId="22538"/>
    <cellStyle name="Comma 5 2 7 4 2 3" xfId="17531"/>
    <cellStyle name="Comma 5 2 7 4 3" xfId="6474"/>
    <cellStyle name="Comma 5 2 7 4 3 2" xfId="11489"/>
    <cellStyle name="Comma 5 2 7 4 3 2 2" xfId="23934"/>
    <cellStyle name="Comma 5 2 7 4 3 3" xfId="18927"/>
    <cellStyle name="Comma 5 2 7 4 4" xfId="8181"/>
    <cellStyle name="Comma 5 2 7 4 4 2" xfId="20629"/>
    <cellStyle name="Comma 5 2 7 4 5" xfId="12943"/>
    <cellStyle name="Comma 5 2 7 4 5 2" xfId="25379"/>
    <cellStyle name="Comma 5 2 7 4 6" xfId="7687"/>
    <cellStyle name="Comma 5 2 7 4 6 2" xfId="20137"/>
    <cellStyle name="Comma 5 2 7 4 7" xfId="3111"/>
    <cellStyle name="Comma 5 2 7 4 7 2" xfId="15622"/>
    <cellStyle name="Comma 5 2 7 4 8" xfId="15130"/>
    <cellStyle name="Comma 5 2 7 5" xfId="1284"/>
    <cellStyle name="Comma 5 2 7 5 2" xfId="9067"/>
    <cellStyle name="Comma 5 2 7 5 2 2" xfId="21512"/>
    <cellStyle name="Comma 5 2 7 5 3" xfId="4049"/>
    <cellStyle name="Comma 5 2 7 5 3 2" xfId="16505"/>
    <cellStyle name="Comma 5 2 7 5 4" xfId="14087"/>
    <cellStyle name="Comma 5 2 7 6" xfId="5430"/>
    <cellStyle name="Comma 5 2 7 6 2" xfId="10446"/>
    <cellStyle name="Comma 5 2 7 6 2 2" xfId="22891"/>
    <cellStyle name="Comma 5 2 7 6 3" xfId="17884"/>
    <cellStyle name="Comma 5 2 7 7" xfId="8007"/>
    <cellStyle name="Comma 5 2 7 7 2" xfId="20455"/>
    <cellStyle name="Comma 5 2 7 8" xfId="11900"/>
    <cellStyle name="Comma 5 2 7 8 2" xfId="24336"/>
    <cellStyle name="Comma 5 2 7 9" xfId="6660"/>
    <cellStyle name="Comma 5 2 7 9 2" xfId="19111"/>
    <cellStyle name="Comma 5 2 8" xfId="364"/>
    <cellStyle name="Comma 5 2 8 10" xfId="13188"/>
    <cellStyle name="Comma 5 2 8 2" xfId="725"/>
    <cellStyle name="Comma 5 2 8 2 2" xfId="1326"/>
    <cellStyle name="Comma 5 2 8 2 2 2" xfId="9431"/>
    <cellStyle name="Comma 5 2 8 2 2 2 2" xfId="21876"/>
    <cellStyle name="Comma 5 2 8 2 2 3" xfId="4413"/>
    <cellStyle name="Comma 5 2 8 2 2 3 2" xfId="16869"/>
    <cellStyle name="Comma 5 2 8 2 2 4" xfId="14129"/>
    <cellStyle name="Comma 5 2 8 2 3" xfId="5472"/>
    <cellStyle name="Comma 5 2 8 2 3 2" xfId="10488"/>
    <cellStyle name="Comma 5 2 8 2 3 2 2" xfId="22933"/>
    <cellStyle name="Comma 5 2 8 2 3 3" xfId="17926"/>
    <cellStyle name="Comma 5 2 8 2 4" xfId="8547"/>
    <cellStyle name="Comma 5 2 8 2 4 2" xfId="20993"/>
    <cellStyle name="Comma 5 2 8 2 5" xfId="11942"/>
    <cellStyle name="Comma 5 2 8 2 5 2" xfId="24378"/>
    <cellStyle name="Comma 5 2 8 2 6" xfId="7024"/>
    <cellStyle name="Comma 5 2 8 2 6 2" xfId="19475"/>
    <cellStyle name="Comma 5 2 8 2 7" xfId="3478"/>
    <cellStyle name="Comma 5 2 8 2 7 2" xfId="15986"/>
    <cellStyle name="Comma 5 2 8 2 8" xfId="13535"/>
    <cellStyle name="Comma 5 2 8 3" xfId="1674"/>
    <cellStyle name="Comma 5 2 8 3 2" xfId="4915"/>
    <cellStyle name="Comma 5 2 8 3 2 2" xfId="9932"/>
    <cellStyle name="Comma 5 2 8 3 2 2 2" xfId="22377"/>
    <cellStyle name="Comma 5 2 8 3 2 3" xfId="17370"/>
    <cellStyle name="Comma 5 2 8 3 3" xfId="5821"/>
    <cellStyle name="Comma 5 2 8 3 3 2" xfId="10836"/>
    <cellStyle name="Comma 5 2 8 3 3 2 2" xfId="23281"/>
    <cellStyle name="Comma 5 2 8 3 3 3" xfId="18274"/>
    <cellStyle name="Comma 5 2 8 3 4" xfId="8339"/>
    <cellStyle name="Comma 5 2 8 3 4 2" xfId="20785"/>
    <cellStyle name="Comma 5 2 8 3 5" xfId="12290"/>
    <cellStyle name="Comma 5 2 8 3 5 2" xfId="24726"/>
    <cellStyle name="Comma 5 2 8 3 6" xfId="7526"/>
    <cellStyle name="Comma 5 2 8 3 6 2" xfId="19976"/>
    <cellStyle name="Comma 5 2 8 3 7" xfId="3270"/>
    <cellStyle name="Comma 5 2 8 3 7 2" xfId="15778"/>
    <cellStyle name="Comma 5 2 8 3 8" xfId="14477"/>
    <cellStyle name="Comma 5 2 8 4" xfId="2287"/>
    <cellStyle name="Comma 5 2 8 4 2" xfId="6313"/>
    <cellStyle name="Comma 5 2 8 4 2 2" xfId="11328"/>
    <cellStyle name="Comma 5 2 8 4 2 2 2" xfId="23773"/>
    <cellStyle name="Comma 5 2 8 4 2 3" xfId="18766"/>
    <cellStyle name="Comma 5 2 8 4 3" xfId="12782"/>
    <cellStyle name="Comma 5 2 8 4 3 2" xfId="25218"/>
    <cellStyle name="Comma 5 2 8 4 4" xfId="9223"/>
    <cellStyle name="Comma 5 2 8 4 4 2" xfId="21668"/>
    <cellStyle name="Comma 5 2 8 4 5" xfId="4205"/>
    <cellStyle name="Comma 5 2 8 4 5 2" xfId="16661"/>
    <cellStyle name="Comma 5 2 8 4 6" xfId="14969"/>
    <cellStyle name="Comma 5 2 8 5" xfId="1123"/>
    <cellStyle name="Comma 5 2 8 5 2" xfId="10285"/>
    <cellStyle name="Comma 5 2 8 5 2 2" xfId="22730"/>
    <cellStyle name="Comma 5 2 8 5 3" xfId="5269"/>
    <cellStyle name="Comma 5 2 8 5 3 2" xfId="17723"/>
    <cellStyle name="Comma 5 2 8 5 4" xfId="13926"/>
    <cellStyle name="Comma 5 2 8 6" xfId="7846"/>
    <cellStyle name="Comma 5 2 8 6 2" xfId="20294"/>
    <cellStyle name="Comma 5 2 8 7" xfId="11739"/>
    <cellStyle name="Comma 5 2 8 7 2" xfId="24175"/>
    <cellStyle name="Comma 5 2 8 8" xfId="6816"/>
    <cellStyle name="Comma 5 2 8 8 2" xfId="19267"/>
    <cellStyle name="Comma 5 2 8 9" xfId="2767"/>
    <cellStyle name="Comma 5 2 8 9 2" xfId="15287"/>
    <cellStyle name="Comma 5 2 9" xfId="211"/>
    <cellStyle name="Comma 5 2 9 10" xfId="13049"/>
    <cellStyle name="Comma 5 2 9 2" xfId="579"/>
    <cellStyle name="Comma 5 2 9 2 2" xfId="1327"/>
    <cellStyle name="Comma 5 2 9 2 2 2" xfId="9432"/>
    <cellStyle name="Comma 5 2 9 2 2 2 2" xfId="21877"/>
    <cellStyle name="Comma 5 2 9 2 2 3" xfId="4414"/>
    <cellStyle name="Comma 5 2 9 2 2 3 2" xfId="16870"/>
    <cellStyle name="Comma 5 2 9 2 2 4" xfId="14130"/>
    <cellStyle name="Comma 5 2 9 2 3" xfId="5473"/>
    <cellStyle name="Comma 5 2 9 2 3 2" xfId="10489"/>
    <cellStyle name="Comma 5 2 9 2 3 2 2" xfId="22934"/>
    <cellStyle name="Comma 5 2 9 2 3 3" xfId="17927"/>
    <cellStyle name="Comma 5 2 9 2 4" xfId="8548"/>
    <cellStyle name="Comma 5 2 9 2 4 2" xfId="20994"/>
    <cellStyle name="Comma 5 2 9 2 5" xfId="11943"/>
    <cellStyle name="Comma 5 2 9 2 5 2" xfId="24379"/>
    <cellStyle name="Comma 5 2 9 2 6" xfId="7025"/>
    <cellStyle name="Comma 5 2 9 2 6 2" xfId="19476"/>
    <cellStyle name="Comma 5 2 9 2 7" xfId="3479"/>
    <cellStyle name="Comma 5 2 9 2 7 2" xfId="15987"/>
    <cellStyle name="Comma 5 2 9 2 8" xfId="13396"/>
    <cellStyle name="Comma 5 2 9 3" xfId="1675"/>
    <cellStyle name="Comma 5 2 9 3 2" xfId="4776"/>
    <cellStyle name="Comma 5 2 9 3 2 2" xfId="9793"/>
    <cellStyle name="Comma 5 2 9 3 2 2 2" xfId="22238"/>
    <cellStyle name="Comma 5 2 9 3 2 3" xfId="17231"/>
    <cellStyle name="Comma 5 2 9 3 3" xfId="5822"/>
    <cellStyle name="Comma 5 2 9 3 3 2" xfId="10837"/>
    <cellStyle name="Comma 5 2 9 3 3 2 2" xfId="23282"/>
    <cellStyle name="Comma 5 2 9 3 3 3" xfId="18275"/>
    <cellStyle name="Comma 5 2 9 3 4" xfId="8879"/>
    <cellStyle name="Comma 5 2 9 3 4 2" xfId="21324"/>
    <cellStyle name="Comma 5 2 9 3 5" xfId="12291"/>
    <cellStyle name="Comma 5 2 9 3 5 2" xfId="24727"/>
    <cellStyle name="Comma 5 2 9 3 6" xfId="7387"/>
    <cellStyle name="Comma 5 2 9 3 6 2" xfId="19837"/>
    <cellStyle name="Comma 5 2 9 3 7" xfId="3861"/>
    <cellStyle name="Comma 5 2 9 3 7 2" xfId="16317"/>
    <cellStyle name="Comma 5 2 9 3 8" xfId="14478"/>
    <cellStyle name="Comma 5 2 9 4" xfId="2134"/>
    <cellStyle name="Comma 5 2 9 4 2" xfId="6174"/>
    <cellStyle name="Comma 5 2 9 4 2 2" xfId="11189"/>
    <cellStyle name="Comma 5 2 9 4 2 2 2" xfId="23634"/>
    <cellStyle name="Comma 5 2 9 4 2 3" xfId="18627"/>
    <cellStyle name="Comma 5 2 9 4 3" xfId="12643"/>
    <cellStyle name="Comma 5 2 9 4 3 2" xfId="25079"/>
    <cellStyle name="Comma 5 2 9 4 4" xfId="9084"/>
    <cellStyle name="Comma 5 2 9 4 4 2" xfId="21529"/>
    <cellStyle name="Comma 5 2 9 4 5" xfId="4066"/>
    <cellStyle name="Comma 5 2 9 4 5 2" xfId="16522"/>
    <cellStyle name="Comma 5 2 9 4 6" xfId="14830"/>
    <cellStyle name="Comma 5 2 9 5" xfId="984"/>
    <cellStyle name="Comma 5 2 9 5 2" xfId="10144"/>
    <cellStyle name="Comma 5 2 9 5 2 2" xfId="22589"/>
    <cellStyle name="Comma 5 2 9 5 3" xfId="5128"/>
    <cellStyle name="Comma 5 2 9 5 3 2" xfId="17582"/>
    <cellStyle name="Comma 5 2 9 5 4" xfId="13787"/>
    <cellStyle name="Comma 5 2 9 6" xfId="8200"/>
    <cellStyle name="Comma 5 2 9 6 2" xfId="20646"/>
    <cellStyle name="Comma 5 2 9 7" xfId="11600"/>
    <cellStyle name="Comma 5 2 9 7 2" xfId="24036"/>
    <cellStyle name="Comma 5 2 9 8" xfId="6677"/>
    <cellStyle name="Comma 5 2 9 8 2" xfId="19128"/>
    <cellStyle name="Comma 5 2 9 9" xfId="3131"/>
    <cellStyle name="Comma 5 2 9 9 2" xfId="15639"/>
    <cellStyle name="Comma 5 3" xfId="134"/>
    <cellStyle name="Comma 5 3 10" xfId="963"/>
    <cellStyle name="Comma 5 3 10 2" xfId="11579"/>
    <cellStyle name="Comma 5 3 10 2 2" xfId="24015"/>
    <cellStyle name="Comma 5 3 10 3" xfId="10123"/>
    <cellStyle name="Comma 5 3 10 3 2" xfId="22568"/>
    <cellStyle name="Comma 5 3 10 4" xfId="5107"/>
    <cellStyle name="Comma 5 3 10 4 2" xfId="17561"/>
    <cellStyle name="Comma 5 3 10 5" xfId="13766"/>
    <cellStyle name="Comma 5 3 11" xfId="933"/>
    <cellStyle name="Comma 5 3 11 2" xfId="7731"/>
    <cellStyle name="Comma 5 3 11 2 2" xfId="20179"/>
    <cellStyle name="Comma 5 3 11 3" xfId="13736"/>
    <cellStyle name="Comma 5 3 12" xfId="11549"/>
    <cellStyle name="Comma 5 3 12 2" xfId="23985"/>
    <cellStyle name="Comma 5 3 13" xfId="6511"/>
    <cellStyle name="Comma 5 3 13 2" xfId="18962"/>
    <cellStyle name="Comma 5 3 14" xfId="2652"/>
    <cellStyle name="Comma 5 3 14 2" xfId="15172"/>
    <cellStyle name="Comma 5 3 15" xfId="12974"/>
    <cellStyle name="Comma 5 3 2" xfId="160"/>
    <cellStyle name="Comma 5 3 2 10" xfId="11681"/>
    <cellStyle name="Comma 5 3 2 10 2" xfId="24117"/>
    <cellStyle name="Comma 5 3 2 11" xfId="6541"/>
    <cellStyle name="Comma 5 3 2 11 2" xfId="18992"/>
    <cellStyle name="Comma 5 3 2 12" xfId="2709"/>
    <cellStyle name="Comma 5 3 2 12 2" xfId="15229"/>
    <cellStyle name="Comma 5 3 2 13" xfId="12998"/>
    <cellStyle name="Comma 5 3 2 2" xfId="513"/>
    <cellStyle name="Comma 5 3 2 2 10" xfId="2913"/>
    <cellStyle name="Comma 5 3 2 2 10 2" xfId="15433"/>
    <cellStyle name="Comma 5 3 2 2 11" xfId="13334"/>
    <cellStyle name="Comma 5 3 2 2 2" xfId="873"/>
    <cellStyle name="Comma 5 3 2 2 2 2" xfId="1330"/>
    <cellStyle name="Comma 5 3 2 2 2 2 2" xfId="9369"/>
    <cellStyle name="Comma 5 3 2 2 2 2 2 2" xfId="21814"/>
    <cellStyle name="Comma 5 3 2 2 2 2 3" xfId="4351"/>
    <cellStyle name="Comma 5 3 2 2 2 2 3 2" xfId="16807"/>
    <cellStyle name="Comma 5 3 2 2 2 2 4" xfId="14133"/>
    <cellStyle name="Comma 5 3 2 2 2 3" xfId="5476"/>
    <cellStyle name="Comma 5 3 2 2 2 3 2" xfId="10492"/>
    <cellStyle name="Comma 5 3 2 2 2 3 2 2" xfId="22937"/>
    <cellStyle name="Comma 5 3 2 2 2 3 3" xfId="17930"/>
    <cellStyle name="Comma 5 3 2 2 2 4" xfId="8485"/>
    <cellStyle name="Comma 5 3 2 2 2 4 2" xfId="20931"/>
    <cellStyle name="Comma 5 3 2 2 2 5" xfId="11946"/>
    <cellStyle name="Comma 5 3 2 2 2 5 2" xfId="24382"/>
    <cellStyle name="Comma 5 3 2 2 2 6" xfId="6962"/>
    <cellStyle name="Comma 5 3 2 2 2 6 2" xfId="19413"/>
    <cellStyle name="Comma 5 3 2 2 2 7" xfId="3416"/>
    <cellStyle name="Comma 5 3 2 2 2 7 2" xfId="15924"/>
    <cellStyle name="Comma 5 3 2 2 2 8" xfId="13681"/>
    <cellStyle name="Comma 5 3 2 2 3" xfId="1678"/>
    <cellStyle name="Comma 5 3 2 2 3 2" xfId="4417"/>
    <cellStyle name="Comma 5 3 2 2 3 2 2" xfId="9435"/>
    <cellStyle name="Comma 5 3 2 2 3 2 2 2" xfId="21880"/>
    <cellStyle name="Comma 5 3 2 2 3 2 3" xfId="16873"/>
    <cellStyle name="Comma 5 3 2 2 3 3" xfId="5825"/>
    <cellStyle name="Comma 5 3 2 2 3 3 2" xfId="10840"/>
    <cellStyle name="Comma 5 3 2 2 3 3 2 2" xfId="23285"/>
    <cellStyle name="Comma 5 3 2 2 3 3 3" xfId="18278"/>
    <cellStyle name="Comma 5 3 2 2 3 4" xfId="8551"/>
    <cellStyle name="Comma 5 3 2 2 3 4 2" xfId="20997"/>
    <cellStyle name="Comma 5 3 2 2 3 5" xfId="12294"/>
    <cellStyle name="Comma 5 3 2 2 3 5 2" xfId="24730"/>
    <cellStyle name="Comma 5 3 2 2 3 6" xfId="7028"/>
    <cellStyle name="Comma 5 3 2 2 3 6 2" xfId="19479"/>
    <cellStyle name="Comma 5 3 2 2 3 7" xfId="3482"/>
    <cellStyle name="Comma 5 3 2 2 3 7 2" xfId="15990"/>
    <cellStyle name="Comma 5 3 2 2 3 8" xfId="14481"/>
    <cellStyle name="Comma 5 3 2 2 4" xfId="2436"/>
    <cellStyle name="Comma 5 3 2 2 4 2" xfId="5061"/>
    <cellStyle name="Comma 5 3 2 2 4 2 2" xfId="10078"/>
    <cellStyle name="Comma 5 3 2 2 4 2 2 2" xfId="22523"/>
    <cellStyle name="Comma 5 3 2 2 4 2 3" xfId="17516"/>
    <cellStyle name="Comma 5 3 2 2 4 3" xfId="6459"/>
    <cellStyle name="Comma 5 3 2 2 4 3 2" xfId="11474"/>
    <cellStyle name="Comma 5 3 2 2 4 3 2 2" xfId="23919"/>
    <cellStyle name="Comma 5 3 2 2 4 3 3" xfId="18912"/>
    <cellStyle name="Comma 5 3 2 2 4 4" xfId="8166"/>
    <cellStyle name="Comma 5 3 2 2 4 4 2" xfId="20614"/>
    <cellStyle name="Comma 5 3 2 2 4 5" xfId="12928"/>
    <cellStyle name="Comma 5 3 2 2 4 5 2" xfId="25364"/>
    <cellStyle name="Comma 5 3 2 2 4 6" xfId="7672"/>
    <cellStyle name="Comma 5 3 2 2 4 6 2" xfId="20122"/>
    <cellStyle name="Comma 5 3 2 2 4 7" xfId="3096"/>
    <cellStyle name="Comma 5 3 2 2 4 7 2" xfId="15607"/>
    <cellStyle name="Comma 5 3 2 2 4 8" xfId="15115"/>
    <cellStyle name="Comma 5 3 2 2 5" xfId="1269"/>
    <cellStyle name="Comma 5 3 2 2 5 2" xfId="9052"/>
    <cellStyle name="Comma 5 3 2 2 5 2 2" xfId="21497"/>
    <cellStyle name="Comma 5 3 2 2 5 3" xfId="4034"/>
    <cellStyle name="Comma 5 3 2 2 5 3 2" xfId="16490"/>
    <cellStyle name="Comma 5 3 2 2 5 4" xfId="14072"/>
    <cellStyle name="Comma 5 3 2 2 6" xfId="5415"/>
    <cellStyle name="Comma 5 3 2 2 6 2" xfId="10431"/>
    <cellStyle name="Comma 5 3 2 2 6 2 2" xfId="22876"/>
    <cellStyle name="Comma 5 3 2 2 6 3" xfId="17869"/>
    <cellStyle name="Comma 5 3 2 2 7" xfId="7992"/>
    <cellStyle name="Comma 5 3 2 2 7 2" xfId="20440"/>
    <cellStyle name="Comma 5 3 2 2 8" xfId="11885"/>
    <cellStyle name="Comma 5 3 2 2 8 2" xfId="24321"/>
    <cellStyle name="Comma 5 3 2 2 9" xfId="6645"/>
    <cellStyle name="Comma 5 3 2 2 9 2" xfId="19096"/>
    <cellStyle name="Comma 5 3 2 3" xfId="406"/>
    <cellStyle name="Comma 5 3 2 3 10" xfId="13230"/>
    <cellStyle name="Comma 5 3 2 3 2" xfId="767"/>
    <cellStyle name="Comma 5 3 2 3 2 2" xfId="1331"/>
    <cellStyle name="Comma 5 3 2 3 2 2 2" xfId="9436"/>
    <cellStyle name="Comma 5 3 2 3 2 2 2 2" xfId="21881"/>
    <cellStyle name="Comma 5 3 2 3 2 2 3" xfId="4418"/>
    <cellStyle name="Comma 5 3 2 3 2 2 3 2" xfId="16874"/>
    <cellStyle name="Comma 5 3 2 3 2 2 4" xfId="14134"/>
    <cellStyle name="Comma 5 3 2 3 2 3" xfId="5477"/>
    <cellStyle name="Comma 5 3 2 3 2 3 2" xfId="10493"/>
    <cellStyle name="Comma 5 3 2 3 2 3 2 2" xfId="22938"/>
    <cellStyle name="Comma 5 3 2 3 2 3 3" xfId="17931"/>
    <cellStyle name="Comma 5 3 2 3 2 4" xfId="8552"/>
    <cellStyle name="Comma 5 3 2 3 2 4 2" xfId="20998"/>
    <cellStyle name="Comma 5 3 2 3 2 5" xfId="11947"/>
    <cellStyle name="Comma 5 3 2 3 2 5 2" xfId="24383"/>
    <cellStyle name="Comma 5 3 2 3 2 6" xfId="7029"/>
    <cellStyle name="Comma 5 3 2 3 2 6 2" xfId="19480"/>
    <cellStyle name="Comma 5 3 2 3 2 7" xfId="3483"/>
    <cellStyle name="Comma 5 3 2 3 2 7 2" xfId="15991"/>
    <cellStyle name="Comma 5 3 2 3 2 8" xfId="13577"/>
    <cellStyle name="Comma 5 3 2 3 3" xfId="1679"/>
    <cellStyle name="Comma 5 3 2 3 3 2" xfId="4957"/>
    <cellStyle name="Comma 5 3 2 3 3 2 2" xfId="9974"/>
    <cellStyle name="Comma 5 3 2 3 3 2 2 2" xfId="22419"/>
    <cellStyle name="Comma 5 3 2 3 3 2 3" xfId="17412"/>
    <cellStyle name="Comma 5 3 2 3 3 3" xfId="5826"/>
    <cellStyle name="Comma 5 3 2 3 3 3 2" xfId="10841"/>
    <cellStyle name="Comma 5 3 2 3 3 3 2 2" xfId="23286"/>
    <cellStyle name="Comma 5 3 2 3 3 3 3" xfId="18279"/>
    <cellStyle name="Comma 5 3 2 3 3 4" xfId="8381"/>
    <cellStyle name="Comma 5 3 2 3 3 4 2" xfId="20827"/>
    <cellStyle name="Comma 5 3 2 3 3 5" xfId="12295"/>
    <cellStyle name="Comma 5 3 2 3 3 5 2" xfId="24731"/>
    <cellStyle name="Comma 5 3 2 3 3 6" xfId="7568"/>
    <cellStyle name="Comma 5 3 2 3 3 6 2" xfId="20018"/>
    <cellStyle name="Comma 5 3 2 3 3 7" xfId="3312"/>
    <cellStyle name="Comma 5 3 2 3 3 7 2" xfId="15820"/>
    <cellStyle name="Comma 5 3 2 3 3 8" xfId="14482"/>
    <cellStyle name="Comma 5 3 2 3 4" xfId="2329"/>
    <cellStyle name="Comma 5 3 2 3 4 2" xfId="6355"/>
    <cellStyle name="Comma 5 3 2 3 4 2 2" xfId="11370"/>
    <cellStyle name="Comma 5 3 2 3 4 2 2 2" xfId="23815"/>
    <cellStyle name="Comma 5 3 2 3 4 2 3" xfId="18808"/>
    <cellStyle name="Comma 5 3 2 3 4 3" xfId="12824"/>
    <cellStyle name="Comma 5 3 2 3 4 3 2" xfId="25260"/>
    <cellStyle name="Comma 5 3 2 3 4 4" xfId="9265"/>
    <cellStyle name="Comma 5 3 2 3 4 4 2" xfId="21710"/>
    <cellStyle name="Comma 5 3 2 3 4 5" xfId="4247"/>
    <cellStyle name="Comma 5 3 2 3 4 5 2" xfId="16703"/>
    <cellStyle name="Comma 5 3 2 3 4 6" xfId="15011"/>
    <cellStyle name="Comma 5 3 2 3 5" xfId="1165"/>
    <cellStyle name="Comma 5 3 2 3 5 2" xfId="10327"/>
    <cellStyle name="Comma 5 3 2 3 5 2 2" xfId="22772"/>
    <cellStyle name="Comma 5 3 2 3 5 3" xfId="5311"/>
    <cellStyle name="Comma 5 3 2 3 5 3 2" xfId="17765"/>
    <cellStyle name="Comma 5 3 2 3 5 4" xfId="13968"/>
    <cellStyle name="Comma 5 3 2 3 6" xfId="7888"/>
    <cellStyle name="Comma 5 3 2 3 6 2" xfId="20336"/>
    <cellStyle name="Comma 5 3 2 3 7" xfId="11781"/>
    <cellStyle name="Comma 5 3 2 3 7 2" xfId="24217"/>
    <cellStyle name="Comma 5 3 2 3 8" xfId="6858"/>
    <cellStyle name="Comma 5 3 2 3 8 2" xfId="19309"/>
    <cellStyle name="Comma 5 3 2 3 9" xfId="2809"/>
    <cellStyle name="Comma 5 3 2 3 9 2" xfId="15329"/>
    <cellStyle name="Comma 5 3 2 4" xfId="304"/>
    <cellStyle name="Comma 5 3 2 4 2" xfId="1329"/>
    <cellStyle name="Comma 5 3 2 4 2 2" xfId="9165"/>
    <cellStyle name="Comma 5 3 2 4 2 2 2" xfId="21610"/>
    <cellStyle name="Comma 5 3 2 4 2 3" xfId="4147"/>
    <cellStyle name="Comma 5 3 2 4 2 3 2" xfId="16603"/>
    <cellStyle name="Comma 5 3 2 4 2 4" xfId="14132"/>
    <cellStyle name="Comma 5 3 2 4 3" xfId="5475"/>
    <cellStyle name="Comma 5 3 2 4 3 2" xfId="10491"/>
    <cellStyle name="Comma 5 3 2 4 3 2 2" xfId="22936"/>
    <cellStyle name="Comma 5 3 2 4 3 3" xfId="17929"/>
    <cellStyle name="Comma 5 3 2 4 4" xfId="8281"/>
    <cellStyle name="Comma 5 3 2 4 4 2" xfId="20727"/>
    <cellStyle name="Comma 5 3 2 4 5" xfId="11945"/>
    <cellStyle name="Comma 5 3 2 4 5 2" xfId="24381"/>
    <cellStyle name="Comma 5 3 2 4 6" xfId="6758"/>
    <cellStyle name="Comma 5 3 2 4 6 2" xfId="19209"/>
    <cellStyle name="Comma 5 3 2 4 7" xfId="3212"/>
    <cellStyle name="Comma 5 3 2 4 7 2" xfId="15720"/>
    <cellStyle name="Comma 5 3 2 4 8" xfId="13130"/>
    <cellStyle name="Comma 5 3 2 5" xfId="666"/>
    <cellStyle name="Comma 5 3 2 5 2" xfId="1677"/>
    <cellStyle name="Comma 5 3 2 5 2 2" xfId="9434"/>
    <cellStyle name="Comma 5 3 2 5 2 2 2" xfId="21879"/>
    <cellStyle name="Comma 5 3 2 5 2 3" xfId="4416"/>
    <cellStyle name="Comma 5 3 2 5 2 3 2" xfId="16872"/>
    <cellStyle name="Comma 5 3 2 5 2 4" xfId="14480"/>
    <cellStyle name="Comma 5 3 2 5 3" xfId="5824"/>
    <cellStyle name="Comma 5 3 2 5 3 2" xfId="10839"/>
    <cellStyle name="Comma 5 3 2 5 3 2 2" xfId="23284"/>
    <cellStyle name="Comma 5 3 2 5 3 3" xfId="18277"/>
    <cellStyle name="Comma 5 3 2 5 4" xfId="8550"/>
    <cellStyle name="Comma 5 3 2 5 4 2" xfId="20996"/>
    <cellStyle name="Comma 5 3 2 5 5" xfId="12293"/>
    <cellStyle name="Comma 5 3 2 5 5 2" xfId="24729"/>
    <cellStyle name="Comma 5 3 2 5 6" xfId="7027"/>
    <cellStyle name="Comma 5 3 2 5 6 2" xfId="19478"/>
    <cellStyle name="Comma 5 3 2 5 7" xfId="3481"/>
    <cellStyle name="Comma 5 3 2 5 7 2" xfId="15989"/>
    <cellStyle name="Comma 5 3 2 5 8" xfId="13477"/>
    <cellStyle name="Comma 5 3 2 6" xfId="2227"/>
    <cellStyle name="Comma 5 3 2 6 2" xfId="4857"/>
    <cellStyle name="Comma 5 3 2 6 2 2" xfId="9874"/>
    <cellStyle name="Comma 5 3 2 6 2 2 2" xfId="22319"/>
    <cellStyle name="Comma 5 3 2 6 2 3" xfId="17312"/>
    <cellStyle name="Comma 5 3 2 6 3" xfId="6255"/>
    <cellStyle name="Comma 5 3 2 6 3 2" xfId="11270"/>
    <cellStyle name="Comma 5 3 2 6 3 2 2" xfId="23715"/>
    <cellStyle name="Comma 5 3 2 6 3 3" xfId="18708"/>
    <cellStyle name="Comma 5 3 2 6 4" xfId="8062"/>
    <cellStyle name="Comma 5 3 2 6 4 2" xfId="20510"/>
    <cellStyle name="Comma 5 3 2 6 5" xfId="12724"/>
    <cellStyle name="Comma 5 3 2 6 5 2" xfId="25160"/>
    <cellStyle name="Comma 5 3 2 6 6" xfId="7468"/>
    <cellStyle name="Comma 5 3 2 6 6 2" xfId="19918"/>
    <cellStyle name="Comma 5 3 2 6 7" xfId="2989"/>
    <cellStyle name="Comma 5 3 2 6 7 2" xfId="15503"/>
    <cellStyle name="Comma 5 3 2 6 8" xfId="14911"/>
    <cellStyle name="Comma 5 3 2 7" xfId="1065"/>
    <cellStyle name="Comma 5 3 2 7 2" xfId="8948"/>
    <cellStyle name="Comma 5 3 2 7 2 2" xfId="21393"/>
    <cellStyle name="Comma 5 3 2 7 3" xfId="3930"/>
    <cellStyle name="Comma 5 3 2 7 3 2" xfId="16386"/>
    <cellStyle name="Comma 5 3 2 7 4" xfId="13868"/>
    <cellStyle name="Comma 5 3 2 8" xfId="5211"/>
    <cellStyle name="Comma 5 3 2 8 2" xfId="10227"/>
    <cellStyle name="Comma 5 3 2 8 2 2" xfId="22672"/>
    <cellStyle name="Comma 5 3 2 8 3" xfId="17665"/>
    <cellStyle name="Comma 5 3 2 9" xfId="7788"/>
    <cellStyle name="Comma 5 3 2 9 2" xfId="20236"/>
    <cellStyle name="Comma 5 3 3" xfId="190"/>
    <cellStyle name="Comma 5 3 3 10" xfId="6584"/>
    <cellStyle name="Comma 5 3 3 10 2" xfId="19035"/>
    <cellStyle name="Comma 5 3 3 11" xfId="2752"/>
    <cellStyle name="Comma 5 3 3 11 2" xfId="15272"/>
    <cellStyle name="Comma 5 3 3 12" xfId="13028"/>
    <cellStyle name="Comma 5 3 3 2" xfId="451"/>
    <cellStyle name="Comma 5 3 3 2 10" xfId="13273"/>
    <cellStyle name="Comma 5 3 3 2 2" xfId="812"/>
    <cellStyle name="Comma 5 3 3 2 2 2" xfId="1333"/>
    <cellStyle name="Comma 5 3 3 2 2 2 2" xfId="9438"/>
    <cellStyle name="Comma 5 3 3 2 2 2 2 2" xfId="21883"/>
    <cellStyle name="Comma 5 3 3 2 2 2 3" xfId="4420"/>
    <cellStyle name="Comma 5 3 3 2 2 2 3 2" xfId="16876"/>
    <cellStyle name="Comma 5 3 3 2 2 2 4" xfId="14136"/>
    <cellStyle name="Comma 5 3 3 2 2 3" xfId="5479"/>
    <cellStyle name="Comma 5 3 3 2 2 3 2" xfId="10495"/>
    <cellStyle name="Comma 5 3 3 2 2 3 2 2" xfId="22940"/>
    <cellStyle name="Comma 5 3 3 2 2 3 3" xfId="17933"/>
    <cellStyle name="Comma 5 3 3 2 2 4" xfId="8554"/>
    <cellStyle name="Comma 5 3 3 2 2 4 2" xfId="21000"/>
    <cellStyle name="Comma 5 3 3 2 2 5" xfId="11949"/>
    <cellStyle name="Comma 5 3 3 2 2 5 2" xfId="24385"/>
    <cellStyle name="Comma 5 3 3 2 2 6" xfId="7031"/>
    <cellStyle name="Comma 5 3 3 2 2 6 2" xfId="19482"/>
    <cellStyle name="Comma 5 3 3 2 2 7" xfId="3485"/>
    <cellStyle name="Comma 5 3 3 2 2 7 2" xfId="15993"/>
    <cellStyle name="Comma 5 3 3 2 2 8" xfId="13620"/>
    <cellStyle name="Comma 5 3 3 2 3" xfId="1681"/>
    <cellStyle name="Comma 5 3 3 2 3 2" xfId="5000"/>
    <cellStyle name="Comma 5 3 3 2 3 2 2" xfId="10017"/>
    <cellStyle name="Comma 5 3 3 2 3 2 2 2" xfId="22462"/>
    <cellStyle name="Comma 5 3 3 2 3 2 3" xfId="17455"/>
    <cellStyle name="Comma 5 3 3 2 3 3" xfId="5828"/>
    <cellStyle name="Comma 5 3 3 2 3 3 2" xfId="10843"/>
    <cellStyle name="Comma 5 3 3 2 3 3 2 2" xfId="23288"/>
    <cellStyle name="Comma 5 3 3 2 3 3 3" xfId="18281"/>
    <cellStyle name="Comma 5 3 3 2 3 4" xfId="8424"/>
    <cellStyle name="Comma 5 3 3 2 3 4 2" xfId="20870"/>
    <cellStyle name="Comma 5 3 3 2 3 5" xfId="12297"/>
    <cellStyle name="Comma 5 3 3 2 3 5 2" xfId="24733"/>
    <cellStyle name="Comma 5 3 3 2 3 6" xfId="7611"/>
    <cellStyle name="Comma 5 3 3 2 3 6 2" xfId="20061"/>
    <cellStyle name="Comma 5 3 3 2 3 7" xfId="3355"/>
    <cellStyle name="Comma 5 3 3 2 3 7 2" xfId="15863"/>
    <cellStyle name="Comma 5 3 3 2 3 8" xfId="14484"/>
    <cellStyle name="Comma 5 3 3 2 4" xfId="2374"/>
    <cellStyle name="Comma 5 3 3 2 4 2" xfId="6398"/>
    <cellStyle name="Comma 5 3 3 2 4 2 2" xfId="11413"/>
    <cellStyle name="Comma 5 3 3 2 4 2 2 2" xfId="23858"/>
    <cellStyle name="Comma 5 3 3 2 4 2 3" xfId="18851"/>
    <cellStyle name="Comma 5 3 3 2 4 3" xfId="12867"/>
    <cellStyle name="Comma 5 3 3 2 4 3 2" xfId="25303"/>
    <cellStyle name="Comma 5 3 3 2 4 4" xfId="9308"/>
    <cellStyle name="Comma 5 3 3 2 4 4 2" xfId="21753"/>
    <cellStyle name="Comma 5 3 3 2 4 5" xfId="4290"/>
    <cellStyle name="Comma 5 3 3 2 4 5 2" xfId="16746"/>
    <cellStyle name="Comma 5 3 3 2 4 6" xfId="15054"/>
    <cellStyle name="Comma 5 3 3 2 5" xfId="1208"/>
    <cellStyle name="Comma 5 3 3 2 5 2" xfId="10370"/>
    <cellStyle name="Comma 5 3 3 2 5 2 2" xfId="22815"/>
    <cellStyle name="Comma 5 3 3 2 5 3" xfId="5354"/>
    <cellStyle name="Comma 5 3 3 2 5 3 2" xfId="17808"/>
    <cellStyle name="Comma 5 3 3 2 5 4" xfId="14011"/>
    <cellStyle name="Comma 5 3 3 2 6" xfId="7931"/>
    <cellStyle name="Comma 5 3 3 2 6 2" xfId="20379"/>
    <cellStyle name="Comma 5 3 3 2 7" xfId="11824"/>
    <cellStyle name="Comma 5 3 3 2 7 2" xfId="24260"/>
    <cellStyle name="Comma 5 3 3 2 8" xfId="6901"/>
    <cellStyle name="Comma 5 3 3 2 8 2" xfId="19352"/>
    <cellStyle name="Comma 5 3 3 2 9" xfId="2852"/>
    <cellStyle name="Comma 5 3 3 2 9 2" xfId="15372"/>
    <cellStyle name="Comma 5 3 3 3" xfId="349"/>
    <cellStyle name="Comma 5 3 3 3 2" xfId="1332"/>
    <cellStyle name="Comma 5 3 3 3 2 2" xfId="9208"/>
    <cellStyle name="Comma 5 3 3 3 2 2 2" xfId="21653"/>
    <cellStyle name="Comma 5 3 3 3 2 3" xfId="4190"/>
    <cellStyle name="Comma 5 3 3 3 2 3 2" xfId="16646"/>
    <cellStyle name="Comma 5 3 3 3 2 4" xfId="14135"/>
    <cellStyle name="Comma 5 3 3 3 3" xfId="5478"/>
    <cellStyle name="Comma 5 3 3 3 3 2" xfId="10494"/>
    <cellStyle name="Comma 5 3 3 3 3 2 2" xfId="22939"/>
    <cellStyle name="Comma 5 3 3 3 3 3" xfId="17932"/>
    <cellStyle name="Comma 5 3 3 3 4" xfId="8324"/>
    <cellStyle name="Comma 5 3 3 3 4 2" xfId="20770"/>
    <cellStyle name="Comma 5 3 3 3 5" xfId="11948"/>
    <cellStyle name="Comma 5 3 3 3 5 2" xfId="24384"/>
    <cellStyle name="Comma 5 3 3 3 6" xfId="6801"/>
    <cellStyle name="Comma 5 3 3 3 6 2" xfId="19252"/>
    <cellStyle name="Comma 5 3 3 3 7" xfId="3255"/>
    <cellStyle name="Comma 5 3 3 3 7 2" xfId="15763"/>
    <cellStyle name="Comma 5 3 3 3 8" xfId="13173"/>
    <cellStyle name="Comma 5 3 3 4" xfId="710"/>
    <cellStyle name="Comma 5 3 3 4 2" xfId="1680"/>
    <cellStyle name="Comma 5 3 3 4 2 2" xfId="9437"/>
    <cellStyle name="Comma 5 3 3 4 2 2 2" xfId="21882"/>
    <cellStyle name="Comma 5 3 3 4 2 3" xfId="4419"/>
    <cellStyle name="Comma 5 3 3 4 2 3 2" xfId="16875"/>
    <cellStyle name="Comma 5 3 3 4 2 4" xfId="14483"/>
    <cellStyle name="Comma 5 3 3 4 3" xfId="5827"/>
    <cellStyle name="Comma 5 3 3 4 3 2" xfId="10842"/>
    <cellStyle name="Comma 5 3 3 4 3 2 2" xfId="23287"/>
    <cellStyle name="Comma 5 3 3 4 3 3" xfId="18280"/>
    <cellStyle name="Comma 5 3 3 4 4" xfId="8553"/>
    <cellStyle name="Comma 5 3 3 4 4 2" xfId="20999"/>
    <cellStyle name="Comma 5 3 3 4 5" xfId="12296"/>
    <cellStyle name="Comma 5 3 3 4 5 2" xfId="24732"/>
    <cellStyle name="Comma 5 3 3 4 6" xfId="7030"/>
    <cellStyle name="Comma 5 3 3 4 6 2" xfId="19481"/>
    <cellStyle name="Comma 5 3 3 4 7" xfId="3484"/>
    <cellStyle name="Comma 5 3 3 4 7 2" xfId="15992"/>
    <cellStyle name="Comma 5 3 3 4 8" xfId="13520"/>
    <cellStyle name="Comma 5 3 3 5" xfId="2272"/>
    <cellStyle name="Comma 5 3 3 5 2" xfId="4900"/>
    <cellStyle name="Comma 5 3 3 5 2 2" xfId="9917"/>
    <cellStyle name="Comma 5 3 3 5 2 2 2" xfId="22362"/>
    <cellStyle name="Comma 5 3 3 5 2 3" xfId="17355"/>
    <cellStyle name="Comma 5 3 3 5 3" xfId="6298"/>
    <cellStyle name="Comma 5 3 3 5 3 2" xfId="11313"/>
    <cellStyle name="Comma 5 3 3 5 3 2 2" xfId="23758"/>
    <cellStyle name="Comma 5 3 3 5 3 3" xfId="18751"/>
    <cellStyle name="Comma 5 3 3 5 4" xfId="8105"/>
    <cellStyle name="Comma 5 3 3 5 4 2" xfId="20553"/>
    <cellStyle name="Comma 5 3 3 5 5" xfId="12767"/>
    <cellStyle name="Comma 5 3 3 5 5 2" xfId="25203"/>
    <cellStyle name="Comma 5 3 3 5 6" xfId="7511"/>
    <cellStyle name="Comma 5 3 3 5 6 2" xfId="19961"/>
    <cellStyle name="Comma 5 3 3 5 7" xfId="3035"/>
    <cellStyle name="Comma 5 3 3 5 7 2" xfId="15546"/>
    <cellStyle name="Comma 5 3 3 5 8" xfId="14954"/>
    <cellStyle name="Comma 5 3 3 6" xfId="1108"/>
    <cellStyle name="Comma 5 3 3 6 2" xfId="8991"/>
    <cellStyle name="Comma 5 3 3 6 2 2" xfId="21436"/>
    <cellStyle name="Comma 5 3 3 6 3" xfId="3973"/>
    <cellStyle name="Comma 5 3 3 6 3 2" xfId="16429"/>
    <cellStyle name="Comma 5 3 3 6 4" xfId="13911"/>
    <cellStyle name="Comma 5 3 3 7" xfId="5254"/>
    <cellStyle name="Comma 5 3 3 7 2" xfId="10270"/>
    <cellStyle name="Comma 5 3 3 7 2 2" xfId="22715"/>
    <cellStyle name="Comma 5 3 3 7 3" xfId="17708"/>
    <cellStyle name="Comma 5 3 3 8" xfId="7831"/>
    <cellStyle name="Comma 5 3 3 8 2" xfId="20279"/>
    <cellStyle name="Comma 5 3 3 9" xfId="11724"/>
    <cellStyle name="Comma 5 3 3 9 2" xfId="24160"/>
    <cellStyle name="Comma 5 3 4" xfId="270"/>
    <cellStyle name="Comma 5 3 4 10" xfId="6616"/>
    <cellStyle name="Comma 5 3 4 10 2" xfId="19067"/>
    <cellStyle name="Comma 5 3 4 11" xfId="2679"/>
    <cellStyle name="Comma 5 3 4 11 2" xfId="15199"/>
    <cellStyle name="Comma 5 3 4 12" xfId="13100"/>
    <cellStyle name="Comma 5 3 4 2" xfId="484"/>
    <cellStyle name="Comma 5 3 4 2 10" xfId="13305"/>
    <cellStyle name="Comma 5 3 4 2 2" xfId="844"/>
    <cellStyle name="Comma 5 3 4 2 2 2" xfId="1335"/>
    <cellStyle name="Comma 5 3 4 2 2 2 2" xfId="9440"/>
    <cellStyle name="Comma 5 3 4 2 2 2 2 2" xfId="21885"/>
    <cellStyle name="Comma 5 3 4 2 2 2 3" xfId="4422"/>
    <cellStyle name="Comma 5 3 4 2 2 2 3 2" xfId="16878"/>
    <cellStyle name="Comma 5 3 4 2 2 2 4" xfId="14138"/>
    <cellStyle name="Comma 5 3 4 2 2 3" xfId="5481"/>
    <cellStyle name="Comma 5 3 4 2 2 3 2" xfId="10497"/>
    <cellStyle name="Comma 5 3 4 2 2 3 2 2" xfId="22942"/>
    <cellStyle name="Comma 5 3 4 2 2 3 3" xfId="17935"/>
    <cellStyle name="Comma 5 3 4 2 2 4" xfId="8556"/>
    <cellStyle name="Comma 5 3 4 2 2 4 2" xfId="21002"/>
    <cellStyle name="Comma 5 3 4 2 2 5" xfId="11951"/>
    <cellStyle name="Comma 5 3 4 2 2 5 2" xfId="24387"/>
    <cellStyle name="Comma 5 3 4 2 2 6" xfId="7033"/>
    <cellStyle name="Comma 5 3 4 2 2 6 2" xfId="19484"/>
    <cellStyle name="Comma 5 3 4 2 2 7" xfId="3487"/>
    <cellStyle name="Comma 5 3 4 2 2 7 2" xfId="15995"/>
    <cellStyle name="Comma 5 3 4 2 2 8" xfId="13652"/>
    <cellStyle name="Comma 5 3 4 2 3" xfId="1683"/>
    <cellStyle name="Comma 5 3 4 2 3 2" xfId="5032"/>
    <cellStyle name="Comma 5 3 4 2 3 2 2" xfId="10049"/>
    <cellStyle name="Comma 5 3 4 2 3 2 2 2" xfId="22494"/>
    <cellStyle name="Comma 5 3 4 2 3 2 3" xfId="17487"/>
    <cellStyle name="Comma 5 3 4 2 3 3" xfId="5830"/>
    <cellStyle name="Comma 5 3 4 2 3 3 2" xfId="10845"/>
    <cellStyle name="Comma 5 3 4 2 3 3 2 2" xfId="23290"/>
    <cellStyle name="Comma 5 3 4 2 3 3 3" xfId="18283"/>
    <cellStyle name="Comma 5 3 4 2 3 4" xfId="8456"/>
    <cellStyle name="Comma 5 3 4 2 3 4 2" xfId="20902"/>
    <cellStyle name="Comma 5 3 4 2 3 5" xfId="12299"/>
    <cellStyle name="Comma 5 3 4 2 3 5 2" xfId="24735"/>
    <cellStyle name="Comma 5 3 4 2 3 6" xfId="7643"/>
    <cellStyle name="Comma 5 3 4 2 3 6 2" xfId="20093"/>
    <cellStyle name="Comma 5 3 4 2 3 7" xfId="3387"/>
    <cellStyle name="Comma 5 3 4 2 3 7 2" xfId="15895"/>
    <cellStyle name="Comma 5 3 4 2 3 8" xfId="14486"/>
    <cellStyle name="Comma 5 3 4 2 4" xfId="2407"/>
    <cellStyle name="Comma 5 3 4 2 4 2" xfId="6430"/>
    <cellStyle name="Comma 5 3 4 2 4 2 2" xfId="11445"/>
    <cellStyle name="Comma 5 3 4 2 4 2 2 2" xfId="23890"/>
    <cellStyle name="Comma 5 3 4 2 4 2 3" xfId="18883"/>
    <cellStyle name="Comma 5 3 4 2 4 3" xfId="12899"/>
    <cellStyle name="Comma 5 3 4 2 4 3 2" xfId="25335"/>
    <cellStyle name="Comma 5 3 4 2 4 4" xfId="9340"/>
    <cellStyle name="Comma 5 3 4 2 4 4 2" xfId="21785"/>
    <cellStyle name="Comma 5 3 4 2 4 5" xfId="4322"/>
    <cellStyle name="Comma 5 3 4 2 4 5 2" xfId="16778"/>
    <cellStyle name="Comma 5 3 4 2 4 6" xfId="15086"/>
    <cellStyle name="Comma 5 3 4 2 5" xfId="1240"/>
    <cellStyle name="Comma 5 3 4 2 5 2" xfId="10402"/>
    <cellStyle name="Comma 5 3 4 2 5 2 2" xfId="22847"/>
    <cellStyle name="Comma 5 3 4 2 5 3" xfId="5386"/>
    <cellStyle name="Comma 5 3 4 2 5 3 2" xfId="17840"/>
    <cellStyle name="Comma 5 3 4 2 5 4" xfId="14043"/>
    <cellStyle name="Comma 5 3 4 2 6" xfId="7963"/>
    <cellStyle name="Comma 5 3 4 2 6 2" xfId="20411"/>
    <cellStyle name="Comma 5 3 4 2 7" xfId="11856"/>
    <cellStyle name="Comma 5 3 4 2 7 2" xfId="24292"/>
    <cellStyle name="Comma 5 3 4 2 8" xfId="6933"/>
    <cellStyle name="Comma 5 3 4 2 8 2" xfId="19384"/>
    <cellStyle name="Comma 5 3 4 2 9" xfId="2884"/>
    <cellStyle name="Comma 5 3 4 2 9 2" xfId="15404"/>
    <cellStyle name="Comma 5 3 4 3" xfId="633"/>
    <cellStyle name="Comma 5 3 4 3 2" xfId="1334"/>
    <cellStyle name="Comma 5 3 4 3 2 2" xfId="9135"/>
    <cellStyle name="Comma 5 3 4 3 2 2 2" xfId="21580"/>
    <cellStyle name="Comma 5 3 4 3 2 3" xfId="4117"/>
    <cellStyle name="Comma 5 3 4 3 2 3 2" xfId="16573"/>
    <cellStyle name="Comma 5 3 4 3 2 4" xfId="14137"/>
    <cellStyle name="Comma 5 3 4 3 3" xfId="5480"/>
    <cellStyle name="Comma 5 3 4 3 3 2" xfId="10496"/>
    <cellStyle name="Comma 5 3 4 3 3 2 2" xfId="22941"/>
    <cellStyle name="Comma 5 3 4 3 3 3" xfId="17934"/>
    <cellStyle name="Comma 5 3 4 3 4" xfId="8251"/>
    <cellStyle name="Comma 5 3 4 3 4 2" xfId="20697"/>
    <cellStyle name="Comma 5 3 4 3 5" xfId="11950"/>
    <cellStyle name="Comma 5 3 4 3 5 2" xfId="24386"/>
    <cellStyle name="Comma 5 3 4 3 6" xfId="6728"/>
    <cellStyle name="Comma 5 3 4 3 6 2" xfId="19179"/>
    <cellStyle name="Comma 5 3 4 3 7" xfId="3182"/>
    <cellStyle name="Comma 5 3 4 3 7 2" xfId="15690"/>
    <cellStyle name="Comma 5 3 4 3 8" xfId="13447"/>
    <cellStyle name="Comma 5 3 4 4" xfId="1682"/>
    <cellStyle name="Comma 5 3 4 4 2" xfId="4421"/>
    <cellStyle name="Comma 5 3 4 4 2 2" xfId="9439"/>
    <cellStyle name="Comma 5 3 4 4 2 2 2" xfId="21884"/>
    <cellStyle name="Comma 5 3 4 4 2 3" xfId="16877"/>
    <cellStyle name="Comma 5 3 4 4 3" xfId="5829"/>
    <cellStyle name="Comma 5 3 4 4 3 2" xfId="10844"/>
    <cellStyle name="Comma 5 3 4 4 3 2 2" xfId="23289"/>
    <cellStyle name="Comma 5 3 4 4 3 3" xfId="18282"/>
    <cellStyle name="Comma 5 3 4 4 4" xfId="8555"/>
    <cellStyle name="Comma 5 3 4 4 4 2" xfId="21001"/>
    <cellStyle name="Comma 5 3 4 4 5" xfId="12298"/>
    <cellStyle name="Comma 5 3 4 4 5 2" xfId="24734"/>
    <cellStyle name="Comma 5 3 4 4 6" xfId="7032"/>
    <cellStyle name="Comma 5 3 4 4 6 2" xfId="19483"/>
    <cellStyle name="Comma 5 3 4 4 7" xfId="3486"/>
    <cellStyle name="Comma 5 3 4 4 7 2" xfId="15994"/>
    <cellStyle name="Comma 5 3 4 4 8" xfId="14485"/>
    <cellStyle name="Comma 5 3 4 5" xfId="2193"/>
    <cellStyle name="Comma 5 3 4 5 2" xfId="4827"/>
    <cellStyle name="Comma 5 3 4 5 2 2" xfId="9844"/>
    <cellStyle name="Comma 5 3 4 5 2 2 2" xfId="22289"/>
    <cellStyle name="Comma 5 3 4 5 2 3" xfId="17282"/>
    <cellStyle name="Comma 5 3 4 5 3" xfId="6225"/>
    <cellStyle name="Comma 5 3 4 5 3 2" xfId="11240"/>
    <cellStyle name="Comma 5 3 4 5 3 2 2" xfId="23685"/>
    <cellStyle name="Comma 5 3 4 5 3 3" xfId="18678"/>
    <cellStyle name="Comma 5 3 4 5 4" xfId="8137"/>
    <cellStyle name="Comma 5 3 4 5 4 2" xfId="20585"/>
    <cellStyle name="Comma 5 3 4 5 5" xfId="12694"/>
    <cellStyle name="Comma 5 3 4 5 5 2" xfId="25130"/>
    <cellStyle name="Comma 5 3 4 5 6" xfId="7438"/>
    <cellStyle name="Comma 5 3 4 5 6 2" xfId="19888"/>
    <cellStyle name="Comma 5 3 4 5 7" xfId="3067"/>
    <cellStyle name="Comma 5 3 4 5 7 2" xfId="15578"/>
    <cellStyle name="Comma 5 3 4 5 8" xfId="14881"/>
    <cellStyle name="Comma 5 3 4 6" xfId="1035"/>
    <cellStyle name="Comma 5 3 4 6 2" xfId="9023"/>
    <cellStyle name="Comma 5 3 4 6 2 2" xfId="21468"/>
    <cellStyle name="Comma 5 3 4 6 3" xfId="4005"/>
    <cellStyle name="Comma 5 3 4 6 3 2" xfId="16461"/>
    <cellStyle name="Comma 5 3 4 6 4" xfId="13838"/>
    <cellStyle name="Comma 5 3 4 7" xfId="5181"/>
    <cellStyle name="Comma 5 3 4 7 2" xfId="10197"/>
    <cellStyle name="Comma 5 3 4 7 2 2" xfId="22642"/>
    <cellStyle name="Comma 5 3 4 7 3" xfId="17635"/>
    <cellStyle name="Comma 5 3 4 8" xfId="7758"/>
    <cellStyle name="Comma 5 3 4 8 2" xfId="20206"/>
    <cellStyle name="Comma 5 3 4 9" xfId="11651"/>
    <cellStyle name="Comma 5 3 4 9 2" xfId="24087"/>
    <cellStyle name="Comma 5 3 5" xfId="376"/>
    <cellStyle name="Comma 5 3 5 10" xfId="13200"/>
    <cellStyle name="Comma 5 3 5 2" xfId="737"/>
    <cellStyle name="Comma 5 3 5 2 2" xfId="1336"/>
    <cellStyle name="Comma 5 3 5 2 2 2" xfId="9441"/>
    <cellStyle name="Comma 5 3 5 2 2 2 2" xfId="21886"/>
    <cellStyle name="Comma 5 3 5 2 2 3" xfId="4423"/>
    <cellStyle name="Comma 5 3 5 2 2 3 2" xfId="16879"/>
    <cellStyle name="Comma 5 3 5 2 2 4" xfId="14139"/>
    <cellStyle name="Comma 5 3 5 2 3" xfId="5482"/>
    <cellStyle name="Comma 5 3 5 2 3 2" xfId="10498"/>
    <cellStyle name="Comma 5 3 5 2 3 2 2" xfId="22943"/>
    <cellStyle name="Comma 5 3 5 2 3 3" xfId="17936"/>
    <cellStyle name="Comma 5 3 5 2 4" xfId="8557"/>
    <cellStyle name="Comma 5 3 5 2 4 2" xfId="21003"/>
    <cellStyle name="Comma 5 3 5 2 5" xfId="11952"/>
    <cellStyle name="Comma 5 3 5 2 5 2" xfId="24388"/>
    <cellStyle name="Comma 5 3 5 2 6" xfId="7034"/>
    <cellStyle name="Comma 5 3 5 2 6 2" xfId="19485"/>
    <cellStyle name="Comma 5 3 5 2 7" xfId="3488"/>
    <cellStyle name="Comma 5 3 5 2 7 2" xfId="15996"/>
    <cellStyle name="Comma 5 3 5 2 8" xfId="13547"/>
    <cellStyle name="Comma 5 3 5 3" xfId="1684"/>
    <cellStyle name="Comma 5 3 5 3 2" xfId="4927"/>
    <cellStyle name="Comma 5 3 5 3 2 2" xfId="9944"/>
    <cellStyle name="Comma 5 3 5 3 2 2 2" xfId="22389"/>
    <cellStyle name="Comma 5 3 5 3 2 3" xfId="17382"/>
    <cellStyle name="Comma 5 3 5 3 3" xfId="5831"/>
    <cellStyle name="Comma 5 3 5 3 3 2" xfId="10846"/>
    <cellStyle name="Comma 5 3 5 3 3 2 2" xfId="23291"/>
    <cellStyle name="Comma 5 3 5 3 3 3" xfId="18284"/>
    <cellStyle name="Comma 5 3 5 3 4" xfId="8351"/>
    <cellStyle name="Comma 5 3 5 3 4 2" xfId="20797"/>
    <cellStyle name="Comma 5 3 5 3 5" xfId="12300"/>
    <cellStyle name="Comma 5 3 5 3 5 2" xfId="24736"/>
    <cellStyle name="Comma 5 3 5 3 6" xfId="7538"/>
    <cellStyle name="Comma 5 3 5 3 6 2" xfId="19988"/>
    <cellStyle name="Comma 5 3 5 3 7" xfId="3282"/>
    <cellStyle name="Comma 5 3 5 3 7 2" xfId="15790"/>
    <cellStyle name="Comma 5 3 5 3 8" xfId="14487"/>
    <cellStyle name="Comma 5 3 5 4" xfId="2299"/>
    <cellStyle name="Comma 5 3 5 4 2" xfId="6325"/>
    <cellStyle name="Comma 5 3 5 4 2 2" xfId="11340"/>
    <cellStyle name="Comma 5 3 5 4 2 2 2" xfId="23785"/>
    <cellStyle name="Comma 5 3 5 4 2 3" xfId="18778"/>
    <cellStyle name="Comma 5 3 5 4 3" xfId="12794"/>
    <cellStyle name="Comma 5 3 5 4 3 2" xfId="25230"/>
    <cellStyle name="Comma 5 3 5 4 4" xfId="9235"/>
    <cellStyle name="Comma 5 3 5 4 4 2" xfId="21680"/>
    <cellStyle name="Comma 5 3 5 4 5" xfId="4217"/>
    <cellStyle name="Comma 5 3 5 4 5 2" xfId="16673"/>
    <cellStyle name="Comma 5 3 5 4 6" xfId="14981"/>
    <cellStyle name="Comma 5 3 5 5" xfId="1135"/>
    <cellStyle name="Comma 5 3 5 5 2" xfId="10297"/>
    <cellStyle name="Comma 5 3 5 5 2 2" xfId="22742"/>
    <cellStyle name="Comma 5 3 5 5 3" xfId="5281"/>
    <cellStyle name="Comma 5 3 5 5 3 2" xfId="17735"/>
    <cellStyle name="Comma 5 3 5 5 4" xfId="13938"/>
    <cellStyle name="Comma 5 3 5 6" xfId="7858"/>
    <cellStyle name="Comma 5 3 5 6 2" xfId="20306"/>
    <cellStyle name="Comma 5 3 5 7" xfId="11751"/>
    <cellStyle name="Comma 5 3 5 7 2" xfId="24187"/>
    <cellStyle name="Comma 5 3 5 8" xfId="6828"/>
    <cellStyle name="Comma 5 3 5 8 2" xfId="19279"/>
    <cellStyle name="Comma 5 3 5 9" xfId="2779"/>
    <cellStyle name="Comma 5 3 5 9 2" xfId="15299"/>
    <cellStyle name="Comma 5 3 6" xfId="239"/>
    <cellStyle name="Comma 5 3 6 10" xfId="13073"/>
    <cellStyle name="Comma 5 3 6 2" xfId="604"/>
    <cellStyle name="Comma 5 3 6 2 2" xfId="1337"/>
    <cellStyle name="Comma 5 3 6 2 2 2" xfId="9442"/>
    <cellStyle name="Comma 5 3 6 2 2 2 2" xfId="21887"/>
    <cellStyle name="Comma 5 3 6 2 2 3" xfId="4424"/>
    <cellStyle name="Comma 5 3 6 2 2 3 2" xfId="16880"/>
    <cellStyle name="Comma 5 3 6 2 2 4" xfId="14140"/>
    <cellStyle name="Comma 5 3 6 2 3" xfId="5483"/>
    <cellStyle name="Comma 5 3 6 2 3 2" xfId="10499"/>
    <cellStyle name="Comma 5 3 6 2 3 2 2" xfId="22944"/>
    <cellStyle name="Comma 5 3 6 2 3 3" xfId="17937"/>
    <cellStyle name="Comma 5 3 6 2 4" xfId="8558"/>
    <cellStyle name="Comma 5 3 6 2 4 2" xfId="21004"/>
    <cellStyle name="Comma 5 3 6 2 5" xfId="11953"/>
    <cellStyle name="Comma 5 3 6 2 5 2" xfId="24389"/>
    <cellStyle name="Comma 5 3 6 2 6" xfId="7035"/>
    <cellStyle name="Comma 5 3 6 2 6 2" xfId="19486"/>
    <cellStyle name="Comma 5 3 6 2 7" xfId="3489"/>
    <cellStyle name="Comma 5 3 6 2 7 2" xfId="15997"/>
    <cellStyle name="Comma 5 3 6 2 8" xfId="13420"/>
    <cellStyle name="Comma 5 3 6 3" xfId="1685"/>
    <cellStyle name="Comma 5 3 6 3 2" xfId="4800"/>
    <cellStyle name="Comma 5 3 6 3 2 2" xfId="9817"/>
    <cellStyle name="Comma 5 3 6 3 2 2 2" xfId="22262"/>
    <cellStyle name="Comma 5 3 6 3 2 3" xfId="17255"/>
    <cellStyle name="Comma 5 3 6 3 3" xfId="5832"/>
    <cellStyle name="Comma 5 3 6 3 3 2" xfId="10847"/>
    <cellStyle name="Comma 5 3 6 3 3 2 2" xfId="23292"/>
    <cellStyle name="Comma 5 3 6 3 3 3" xfId="18285"/>
    <cellStyle name="Comma 5 3 6 3 4" xfId="8888"/>
    <cellStyle name="Comma 5 3 6 3 4 2" xfId="21333"/>
    <cellStyle name="Comma 5 3 6 3 5" xfId="12301"/>
    <cellStyle name="Comma 5 3 6 3 5 2" xfId="24737"/>
    <cellStyle name="Comma 5 3 6 3 6" xfId="7411"/>
    <cellStyle name="Comma 5 3 6 3 6 2" xfId="19861"/>
    <cellStyle name="Comma 5 3 6 3 7" xfId="3870"/>
    <cellStyle name="Comma 5 3 6 3 7 2" xfId="16326"/>
    <cellStyle name="Comma 5 3 6 3 8" xfId="14488"/>
    <cellStyle name="Comma 5 3 6 4" xfId="2162"/>
    <cellStyle name="Comma 5 3 6 4 2" xfId="6198"/>
    <cellStyle name="Comma 5 3 6 4 2 2" xfId="11213"/>
    <cellStyle name="Comma 5 3 6 4 2 2 2" xfId="23658"/>
    <cellStyle name="Comma 5 3 6 4 2 3" xfId="18651"/>
    <cellStyle name="Comma 5 3 6 4 3" xfId="12667"/>
    <cellStyle name="Comma 5 3 6 4 3 2" xfId="25103"/>
    <cellStyle name="Comma 5 3 6 4 4" xfId="9108"/>
    <cellStyle name="Comma 5 3 6 4 4 2" xfId="21553"/>
    <cellStyle name="Comma 5 3 6 4 5" xfId="4090"/>
    <cellStyle name="Comma 5 3 6 4 5 2" xfId="16546"/>
    <cellStyle name="Comma 5 3 6 4 6" xfId="14854"/>
    <cellStyle name="Comma 5 3 6 5" xfId="1008"/>
    <cellStyle name="Comma 5 3 6 5 2" xfId="10168"/>
    <cellStyle name="Comma 5 3 6 5 2 2" xfId="22613"/>
    <cellStyle name="Comma 5 3 6 5 3" xfId="5152"/>
    <cellStyle name="Comma 5 3 6 5 3 2" xfId="17606"/>
    <cellStyle name="Comma 5 3 6 5 4" xfId="13811"/>
    <cellStyle name="Comma 5 3 6 6" xfId="8224"/>
    <cellStyle name="Comma 5 3 6 6 2" xfId="20670"/>
    <cellStyle name="Comma 5 3 6 7" xfId="11624"/>
    <cellStyle name="Comma 5 3 6 7 2" xfId="24060"/>
    <cellStyle name="Comma 5 3 6 8" xfId="6701"/>
    <cellStyle name="Comma 5 3 6 8 2" xfId="19152"/>
    <cellStyle name="Comma 5 3 6 9" xfId="3155"/>
    <cellStyle name="Comma 5 3 6 9 2" xfId="15663"/>
    <cellStyle name="Comma 5 3 7" xfId="558"/>
    <cellStyle name="Comma 5 3 7 2" xfId="1328"/>
    <cellStyle name="Comma 5 3 7 2 2" xfId="9433"/>
    <cellStyle name="Comma 5 3 7 2 2 2" xfId="21878"/>
    <cellStyle name="Comma 5 3 7 2 3" xfId="4415"/>
    <cellStyle name="Comma 5 3 7 2 3 2" xfId="16871"/>
    <cellStyle name="Comma 5 3 7 2 4" xfId="14131"/>
    <cellStyle name="Comma 5 3 7 3" xfId="5474"/>
    <cellStyle name="Comma 5 3 7 3 2" xfId="10490"/>
    <cellStyle name="Comma 5 3 7 3 2 2" xfId="22935"/>
    <cellStyle name="Comma 5 3 7 3 3" xfId="17928"/>
    <cellStyle name="Comma 5 3 7 4" xfId="8549"/>
    <cellStyle name="Comma 5 3 7 4 2" xfId="20995"/>
    <cellStyle name="Comma 5 3 7 5" xfId="11944"/>
    <cellStyle name="Comma 5 3 7 5 2" xfId="24380"/>
    <cellStyle name="Comma 5 3 7 6" xfId="7026"/>
    <cellStyle name="Comma 5 3 7 6 2" xfId="19477"/>
    <cellStyle name="Comma 5 3 7 7" xfId="3480"/>
    <cellStyle name="Comma 5 3 7 7 2" xfId="15988"/>
    <cellStyle name="Comma 5 3 7 8" xfId="13375"/>
    <cellStyle name="Comma 5 3 8" xfId="1676"/>
    <cellStyle name="Comma 5 3 8 2" xfId="4755"/>
    <cellStyle name="Comma 5 3 8 2 2" xfId="9772"/>
    <cellStyle name="Comma 5 3 8 2 2 2" xfId="22217"/>
    <cellStyle name="Comma 5 3 8 2 3" xfId="17210"/>
    <cellStyle name="Comma 5 3 8 3" xfId="5823"/>
    <cellStyle name="Comma 5 3 8 3 2" xfId="10838"/>
    <cellStyle name="Comma 5 3 8 3 2 2" xfId="23283"/>
    <cellStyle name="Comma 5 3 8 3 3" xfId="18276"/>
    <cellStyle name="Comma 5 3 8 4" xfId="8031"/>
    <cellStyle name="Comma 5 3 8 4 2" xfId="20479"/>
    <cellStyle name="Comma 5 3 8 5" xfId="12292"/>
    <cellStyle name="Comma 5 3 8 5 2" xfId="24728"/>
    <cellStyle name="Comma 5 3 8 6" xfId="7366"/>
    <cellStyle name="Comma 5 3 8 6 2" xfId="19816"/>
    <cellStyle name="Comma 5 3 8 7" xfId="2955"/>
    <cellStyle name="Comma 5 3 8 7 2" xfId="15472"/>
    <cellStyle name="Comma 5 3 8 8" xfId="14479"/>
    <cellStyle name="Comma 5 3 9" xfId="2111"/>
    <cellStyle name="Comma 5 3 9 2" xfId="6153"/>
    <cellStyle name="Comma 5 3 9 2 2" xfId="11168"/>
    <cellStyle name="Comma 5 3 9 2 2 2" xfId="23613"/>
    <cellStyle name="Comma 5 3 9 2 3" xfId="18606"/>
    <cellStyle name="Comma 5 3 9 3" xfId="12622"/>
    <cellStyle name="Comma 5 3 9 3 2" xfId="25058"/>
    <cellStyle name="Comma 5 3 9 4" xfId="8917"/>
    <cellStyle name="Comma 5 3 9 4 2" xfId="21362"/>
    <cellStyle name="Comma 5 3 9 5" xfId="3899"/>
    <cellStyle name="Comma 5 3 9 5 2" xfId="16355"/>
    <cellStyle name="Comma 5 3 9 6" xfId="14809"/>
    <cellStyle name="Comma 5 4" xfId="168"/>
    <cellStyle name="Comma 5 4 10" xfId="971"/>
    <cellStyle name="Comma 5 4 10 2" xfId="11587"/>
    <cellStyle name="Comma 5 4 10 2 2" xfId="24023"/>
    <cellStyle name="Comma 5 4 10 3" xfId="10131"/>
    <cellStyle name="Comma 5 4 10 3 2" xfId="22576"/>
    <cellStyle name="Comma 5 4 10 4" xfId="5115"/>
    <cellStyle name="Comma 5 4 10 4 2" xfId="17569"/>
    <cellStyle name="Comma 5 4 10 5" xfId="13774"/>
    <cellStyle name="Comma 5 4 11" xfId="941"/>
    <cellStyle name="Comma 5 4 11 2" xfId="7739"/>
    <cellStyle name="Comma 5 4 11 2 2" xfId="20187"/>
    <cellStyle name="Comma 5 4 11 3" xfId="13744"/>
    <cellStyle name="Comma 5 4 12" xfId="11557"/>
    <cellStyle name="Comma 5 4 12 2" xfId="23993"/>
    <cellStyle name="Comma 5 4 13" xfId="6517"/>
    <cellStyle name="Comma 5 4 13 2" xfId="18968"/>
    <cellStyle name="Comma 5 4 14" xfId="2660"/>
    <cellStyle name="Comma 5 4 14 2" xfId="15180"/>
    <cellStyle name="Comma 5 4 15" xfId="13006"/>
    <cellStyle name="Comma 5 4 2" xfId="198"/>
    <cellStyle name="Comma 5 4 2 10" xfId="11689"/>
    <cellStyle name="Comma 5 4 2 10 2" xfId="24125"/>
    <cellStyle name="Comma 5 4 2 11" xfId="6549"/>
    <cellStyle name="Comma 5 4 2 11 2" xfId="19000"/>
    <cellStyle name="Comma 5 4 2 12" xfId="2717"/>
    <cellStyle name="Comma 5 4 2 12 2" xfId="15237"/>
    <cellStyle name="Comma 5 4 2 13" xfId="13036"/>
    <cellStyle name="Comma 5 4 2 2" xfId="521"/>
    <cellStyle name="Comma 5 4 2 2 10" xfId="2921"/>
    <cellStyle name="Comma 5 4 2 2 10 2" xfId="15441"/>
    <cellStyle name="Comma 5 4 2 2 11" xfId="13342"/>
    <cellStyle name="Comma 5 4 2 2 2" xfId="881"/>
    <cellStyle name="Comma 5 4 2 2 2 2" xfId="1340"/>
    <cellStyle name="Comma 5 4 2 2 2 2 2" xfId="9377"/>
    <cellStyle name="Comma 5 4 2 2 2 2 2 2" xfId="21822"/>
    <cellStyle name="Comma 5 4 2 2 2 2 3" xfId="4359"/>
    <cellStyle name="Comma 5 4 2 2 2 2 3 2" xfId="16815"/>
    <cellStyle name="Comma 5 4 2 2 2 2 4" xfId="14143"/>
    <cellStyle name="Comma 5 4 2 2 2 3" xfId="5486"/>
    <cellStyle name="Comma 5 4 2 2 2 3 2" xfId="10502"/>
    <cellStyle name="Comma 5 4 2 2 2 3 2 2" xfId="22947"/>
    <cellStyle name="Comma 5 4 2 2 2 3 3" xfId="17940"/>
    <cellStyle name="Comma 5 4 2 2 2 4" xfId="8493"/>
    <cellStyle name="Comma 5 4 2 2 2 4 2" xfId="20939"/>
    <cellStyle name="Comma 5 4 2 2 2 5" xfId="11956"/>
    <cellStyle name="Comma 5 4 2 2 2 5 2" xfId="24392"/>
    <cellStyle name="Comma 5 4 2 2 2 6" xfId="6970"/>
    <cellStyle name="Comma 5 4 2 2 2 6 2" xfId="19421"/>
    <cellStyle name="Comma 5 4 2 2 2 7" xfId="3424"/>
    <cellStyle name="Comma 5 4 2 2 2 7 2" xfId="15932"/>
    <cellStyle name="Comma 5 4 2 2 2 8" xfId="13689"/>
    <cellStyle name="Comma 5 4 2 2 3" xfId="1688"/>
    <cellStyle name="Comma 5 4 2 2 3 2" xfId="4427"/>
    <cellStyle name="Comma 5 4 2 2 3 2 2" xfId="9445"/>
    <cellStyle name="Comma 5 4 2 2 3 2 2 2" xfId="21890"/>
    <cellStyle name="Comma 5 4 2 2 3 2 3" xfId="16883"/>
    <cellStyle name="Comma 5 4 2 2 3 3" xfId="5835"/>
    <cellStyle name="Comma 5 4 2 2 3 3 2" xfId="10850"/>
    <cellStyle name="Comma 5 4 2 2 3 3 2 2" xfId="23295"/>
    <cellStyle name="Comma 5 4 2 2 3 3 3" xfId="18288"/>
    <cellStyle name="Comma 5 4 2 2 3 4" xfId="8561"/>
    <cellStyle name="Comma 5 4 2 2 3 4 2" xfId="21007"/>
    <cellStyle name="Comma 5 4 2 2 3 5" xfId="12304"/>
    <cellStyle name="Comma 5 4 2 2 3 5 2" xfId="24740"/>
    <cellStyle name="Comma 5 4 2 2 3 6" xfId="7038"/>
    <cellStyle name="Comma 5 4 2 2 3 6 2" xfId="19489"/>
    <cellStyle name="Comma 5 4 2 2 3 7" xfId="3492"/>
    <cellStyle name="Comma 5 4 2 2 3 7 2" xfId="16000"/>
    <cellStyle name="Comma 5 4 2 2 3 8" xfId="14491"/>
    <cellStyle name="Comma 5 4 2 2 4" xfId="2444"/>
    <cellStyle name="Comma 5 4 2 2 4 2" xfId="5069"/>
    <cellStyle name="Comma 5 4 2 2 4 2 2" xfId="10086"/>
    <cellStyle name="Comma 5 4 2 2 4 2 2 2" xfId="22531"/>
    <cellStyle name="Comma 5 4 2 2 4 2 3" xfId="17524"/>
    <cellStyle name="Comma 5 4 2 2 4 3" xfId="6467"/>
    <cellStyle name="Comma 5 4 2 2 4 3 2" xfId="11482"/>
    <cellStyle name="Comma 5 4 2 2 4 3 2 2" xfId="23927"/>
    <cellStyle name="Comma 5 4 2 2 4 3 3" xfId="18920"/>
    <cellStyle name="Comma 5 4 2 2 4 4" xfId="8174"/>
    <cellStyle name="Comma 5 4 2 2 4 4 2" xfId="20622"/>
    <cellStyle name="Comma 5 4 2 2 4 5" xfId="12936"/>
    <cellStyle name="Comma 5 4 2 2 4 5 2" xfId="25372"/>
    <cellStyle name="Comma 5 4 2 2 4 6" xfId="7680"/>
    <cellStyle name="Comma 5 4 2 2 4 6 2" xfId="20130"/>
    <cellStyle name="Comma 5 4 2 2 4 7" xfId="3104"/>
    <cellStyle name="Comma 5 4 2 2 4 7 2" xfId="15615"/>
    <cellStyle name="Comma 5 4 2 2 4 8" xfId="15123"/>
    <cellStyle name="Comma 5 4 2 2 5" xfId="1277"/>
    <cellStyle name="Comma 5 4 2 2 5 2" xfId="9060"/>
    <cellStyle name="Comma 5 4 2 2 5 2 2" xfId="21505"/>
    <cellStyle name="Comma 5 4 2 2 5 3" xfId="4042"/>
    <cellStyle name="Comma 5 4 2 2 5 3 2" xfId="16498"/>
    <cellStyle name="Comma 5 4 2 2 5 4" xfId="14080"/>
    <cellStyle name="Comma 5 4 2 2 6" xfId="5423"/>
    <cellStyle name="Comma 5 4 2 2 6 2" xfId="10439"/>
    <cellStyle name="Comma 5 4 2 2 6 2 2" xfId="22884"/>
    <cellStyle name="Comma 5 4 2 2 6 3" xfId="17877"/>
    <cellStyle name="Comma 5 4 2 2 7" xfId="8000"/>
    <cellStyle name="Comma 5 4 2 2 7 2" xfId="20448"/>
    <cellStyle name="Comma 5 4 2 2 8" xfId="11893"/>
    <cellStyle name="Comma 5 4 2 2 8 2" xfId="24329"/>
    <cellStyle name="Comma 5 4 2 2 9" xfId="6653"/>
    <cellStyle name="Comma 5 4 2 2 9 2" xfId="19104"/>
    <cellStyle name="Comma 5 4 2 3" xfId="414"/>
    <cellStyle name="Comma 5 4 2 3 10" xfId="13238"/>
    <cellStyle name="Comma 5 4 2 3 2" xfId="775"/>
    <cellStyle name="Comma 5 4 2 3 2 2" xfId="1341"/>
    <cellStyle name="Comma 5 4 2 3 2 2 2" xfId="9446"/>
    <cellStyle name="Comma 5 4 2 3 2 2 2 2" xfId="21891"/>
    <cellStyle name="Comma 5 4 2 3 2 2 3" xfId="4428"/>
    <cellStyle name="Comma 5 4 2 3 2 2 3 2" xfId="16884"/>
    <cellStyle name="Comma 5 4 2 3 2 2 4" xfId="14144"/>
    <cellStyle name="Comma 5 4 2 3 2 3" xfId="5487"/>
    <cellStyle name="Comma 5 4 2 3 2 3 2" xfId="10503"/>
    <cellStyle name="Comma 5 4 2 3 2 3 2 2" xfId="22948"/>
    <cellStyle name="Comma 5 4 2 3 2 3 3" xfId="17941"/>
    <cellStyle name="Comma 5 4 2 3 2 4" xfId="8562"/>
    <cellStyle name="Comma 5 4 2 3 2 4 2" xfId="21008"/>
    <cellStyle name="Comma 5 4 2 3 2 5" xfId="11957"/>
    <cellStyle name="Comma 5 4 2 3 2 5 2" xfId="24393"/>
    <cellStyle name="Comma 5 4 2 3 2 6" xfId="7039"/>
    <cellStyle name="Comma 5 4 2 3 2 6 2" xfId="19490"/>
    <cellStyle name="Comma 5 4 2 3 2 7" xfId="3493"/>
    <cellStyle name="Comma 5 4 2 3 2 7 2" xfId="16001"/>
    <cellStyle name="Comma 5 4 2 3 2 8" xfId="13585"/>
    <cellStyle name="Comma 5 4 2 3 3" xfId="1689"/>
    <cellStyle name="Comma 5 4 2 3 3 2" xfId="4965"/>
    <cellStyle name="Comma 5 4 2 3 3 2 2" xfId="9982"/>
    <cellStyle name="Comma 5 4 2 3 3 2 2 2" xfId="22427"/>
    <cellStyle name="Comma 5 4 2 3 3 2 3" xfId="17420"/>
    <cellStyle name="Comma 5 4 2 3 3 3" xfId="5836"/>
    <cellStyle name="Comma 5 4 2 3 3 3 2" xfId="10851"/>
    <cellStyle name="Comma 5 4 2 3 3 3 2 2" xfId="23296"/>
    <cellStyle name="Comma 5 4 2 3 3 3 3" xfId="18289"/>
    <cellStyle name="Comma 5 4 2 3 3 4" xfId="8389"/>
    <cellStyle name="Comma 5 4 2 3 3 4 2" xfId="20835"/>
    <cellStyle name="Comma 5 4 2 3 3 5" xfId="12305"/>
    <cellStyle name="Comma 5 4 2 3 3 5 2" xfId="24741"/>
    <cellStyle name="Comma 5 4 2 3 3 6" xfId="7576"/>
    <cellStyle name="Comma 5 4 2 3 3 6 2" xfId="20026"/>
    <cellStyle name="Comma 5 4 2 3 3 7" xfId="3320"/>
    <cellStyle name="Comma 5 4 2 3 3 7 2" xfId="15828"/>
    <cellStyle name="Comma 5 4 2 3 3 8" xfId="14492"/>
    <cellStyle name="Comma 5 4 2 3 4" xfId="2337"/>
    <cellStyle name="Comma 5 4 2 3 4 2" xfId="6363"/>
    <cellStyle name="Comma 5 4 2 3 4 2 2" xfId="11378"/>
    <cellStyle name="Comma 5 4 2 3 4 2 2 2" xfId="23823"/>
    <cellStyle name="Comma 5 4 2 3 4 2 3" xfId="18816"/>
    <cellStyle name="Comma 5 4 2 3 4 3" xfId="12832"/>
    <cellStyle name="Comma 5 4 2 3 4 3 2" xfId="25268"/>
    <cellStyle name="Comma 5 4 2 3 4 4" xfId="9273"/>
    <cellStyle name="Comma 5 4 2 3 4 4 2" xfId="21718"/>
    <cellStyle name="Comma 5 4 2 3 4 5" xfId="4255"/>
    <cellStyle name="Comma 5 4 2 3 4 5 2" xfId="16711"/>
    <cellStyle name="Comma 5 4 2 3 4 6" xfId="15019"/>
    <cellStyle name="Comma 5 4 2 3 5" xfId="1173"/>
    <cellStyle name="Comma 5 4 2 3 5 2" xfId="10335"/>
    <cellStyle name="Comma 5 4 2 3 5 2 2" xfId="22780"/>
    <cellStyle name="Comma 5 4 2 3 5 3" xfId="5319"/>
    <cellStyle name="Comma 5 4 2 3 5 3 2" xfId="17773"/>
    <cellStyle name="Comma 5 4 2 3 5 4" xfId="13976"/>
    <cellStyle name="Comma 5 4 2 3 6" xfId="7896"/>
    <cellStyle name="Comma 5 4 2 3 6 2" xfId="20344"/>
    <cellStyle name="Comma 5 4 2 3 7" xfId="11789"/>
    <cellStyle name="Comma 5 4 2 3 7 2" xfId="24225"/>
    <cellStyle name="Comma 5 4 2 3 8" xfId="6866"/>
    <cellStyle name="Comma 5 4 2 3 8 2" xfId="19317"/>
    <cellStyle name="Comma 5 4 2 3 9" xfId="2817"/>
    <cellStyle name="Comma 5 4 2 3 9 2" xfId="15337"/>
    <cellStyle name="Comma 5 4 2 4" xfId="312"/>
    <cellStyle name="Comma 5 4 2 4 2" xfId="1339"/>
    <cellStyle name="Comma 5 4 2 4 2 2" xfId="9173"/>
    <cellStyle name="Comma 5 4 2 4 2 2 2" xfId="21618"/>
    <cellStyle name="Comma 5 4 2 4 2 3" xfId="4155"/>
    <cellStyle name="Comma 5 4 2 4 2 3 2" xfId="16611"/>
    <cellStyle name="Comma 5 4 2 4 2 4" xfId="14142"/>
    <cellStyle name="Comma 5 4 2 4 3" xfId="5485"/>
    <cellStyle name="Comma 5 4 2 4 3 2" xfId="10501"/>
    <cellStyle name="Comma 5 4 2 4 3 2 2" xfId="22946"/>
    <cellStyle name="Comma 5 4 2 4 3 3" xfId="17939"/>
    <cellStyle name="Comma 5 4 2 4 4" xfId="8289"/>
    <cellStyle name="Comma 5 4 2 4 4 2" xfId="20735"/>
    <cellStyle name="Comma 5 4 2 4 5" xfId="11955"/>
    <cellStyle name="Comma 5 4 2 4 5 2" xfId="24391"/>
    <cellStyle name="Comma 5 4 2 4 6" xfId="6766"/>
    <cellStyle name="Comma 5 4 2 4 6 2" xfId="19217"/>
    <cellStyle name="Comma 5 4 2 4 7" xfId="3220"/>
    <cellStyle name="Comma 5 4 2 4 7 2" xfId="15728"/>
    <cellStyle name="Comma 5 4 2 4 8" xfId="13138"/>
    <cellStyle name="Comma 5 4 2 5" xfId="674"/>
    <cellStyle name="Comma 5 4 2 5 2" xfId="1687"/>
    <cellStyle name="Comma 5 4 2 5 2 2" xfId="9444"/>
    <cellStyle name="Comma 5 4 2 5 2 2 2" xfId="21889"/>
    <cellStyle name="Comma 5 4 2 5 2 3" xfId="4426"/>
    <cellStyle name="Comma 5 4 2 5 2 3 2" xfId="16882"/>
    <cellStyle name="Comma 5 4 2 5 2 4" xfId="14490"/>
    <cellStyle name="Comma 5 4 2 5 3" xfId="5834"/>
    <cellStyle name="Comma 5 4 2 5 3 2" xfId="10849"/>
    <cellStyle name="Comma 5 4 2 5 3 2 2" xfId="23294"/>
    <cellStyle name="Comma 5 4 2 5 3 3" xfId="18287"/>
    <cellStyle name="Comma 5 4 2 5 4" xfId="8560"/>
    <cellStyle name="Comma 5 4 2 5 4 2" xfId="21006"/>
    <cellStyle name="Comma 5 4 2 5 5" xfId="12303"/>
    <cellStyle name="Comma 5 4 2 5 5 2" xfId="24739"/>
    <cellStyle name="Comma 5 4 2 5 6" xfId="7037"/>
    <cellStyle name="Comma 5 4 2 5 6 2" xfId="19488"/>
    <cellStyle name="Comma 5 4 2 5 7" xfId="3491"/>
    <cellStyle name="Comma 5 4 2 5 7 2" xfId="15999"/>
    <cellStyle name="Comma 5 4 2 5 8" xfId="13485"/>
    <cellStyle name="Comma 5 4 2 6" xfId="2235"/>
    <cellStyle name="Comma 5 4 2 6 2" xfId="4865"/>
    <cellStyle name="Comma 5 4 2 6 2 2" xfId="9882"/>
    <cellStyle name="Comma 5 4 2 6 2 2 2" xfId="22327"/>
    <cellStyle name="Comma 5 4 2 6 2 3" xfId="17320"/>
    <cellStyle name="Comma 5 4 2 6 3" xfId="6263"/>
    <cellStyle name="Comma 5 4 2 6 3 2" xfId="11278"/>
    <cellStyle name="Comma 5 4 2 6 3 2 2" xfId="23723"/>
    <cellStyle name="Comma 5 4 2 6 3 3" xfId="18716"/>
    <cellStyle name="Comma 5 4 2 6 4" xfId="8070"/>
    <cellStyle name="Comma 5 4 2 6 4 2" xfId="20518"/>
    <cellStyle name="Comma 5 4 2 6 5" xfId="12732"/>
    <cellStyle name="Comma 5 4 2 6 5 2" xfId="25168"/>
    <cellStyle name="Comma 5 4 2 6 6" xfId="7476"/>
    <cellStyle name="Comma 5 4 2 6 6 2" xfId="19926"/>
    <cellStyle name="Comma 5 4 2 6 7" xfId="2997"/>
    <cellStyle name="Comma 5 4 2 6 7 2" xfId="15511"/>
    <cellStyle name="Comma 5 4 2 6 8" xfId="14919"/>
    <cellStyle name="Comma 5 4 2 7" xfId="1073"/>
    <cellStyle name="Comma 5 4 2 7 2" xfId="8956"/>
    <cellStyle name="Comma 5 4 2 7 2 2" xfId="21401"/>
    <cellStyle name="Comma 5 4 2 7 3" xfId="3938"/>
    <cellStyle name="Comma 5 4 2 7 3 2" xfId="16394"/>
    <cellStyle name="Comma 5 4 2 7 4" xfId="13876"/>
    <cellStyle name="Comma 5 4 2 8" xfId="5219"/>
    <cellStyle name="Comma 5 4 2 8 2" xfId="10235"/>
    <cellStyle name="Comma 5 4 2 8 2 2" xfId="22680"/>
    <cellStyle name="Comma 5 4 2 8 3" xfId="17673"/>
    <cellStyle name="Comma 5 4 2 9" xfId="7796"/>
    <cellStyle name="Comma 5 4 2 9 2" xfId="20244"/>
    <cellStyle name="Comma 5 4 3" xfId="357"/>
    <cellStyle name="Comma 5 4 3 10" xfId="6592"/>
    <cellStyle name="Comma 5 4 3 10 2" xfId="19043"/>
    <cellStyle name="Comma 5 4 3 11" xfId="2760"/>
    <cellStyle name="Comma 5 4 3 11 2" xfId="15280"/>
    <cellStyle name="Comma 5 4 3 12" xfId="13181"/>
    <cellStyle name="Comma 5 4 3 2" xfId="459"/>
    <cellStyle name="Comma 5 4 3 2 10" xfId="13281"/>
    <cellStyle name="Comma 5 4 3 2 2" xfId="820"/>
    <cellStyle name="Comma 5 4 3 2 2 2" xfId="1343"/>
    <cellStyle name="Comma 5 4 3 2 2 2 2" xfId="9448"/>
    <cellStyle name="Comma 5 4 3 2 2 2 2 2" xfId="21893"/>
    <cellStyle name="Comma 5 4 3 2 2 2 3" xfId="4430"/>
    <cellStyle name="Comma 5 4 3 2 2 2 3 2" xfId="16886"/>
    <cellStyle name="Comma 5 4 3 2 2 2 4" xfId="14146"/>
    <cellStyle name="Comma 5 4 3 2 2 3" xfId="5489"/>
    <cellStyle name="Comma 5 4 3 2 2 3 2" xfId="10505"/>
    <cellStyle name="Comma 5 4 3 2 2 3 2 2" xfId="22950"/>
    <cellStyle name="Comma 5 4 3 2 2 3 3" xfId="17943"/>
    <cellStyle name="Comma 5 4 3 2 2 4" xfId="8564"/>
    <cellStyle name="Comma 5 4 3 2 2 4 2" xfId="21010"/>
    <cellStyle name="Comma 5 4 3 2 2 5" xfId="11959"/>
    <cellStyle name="Comma 5 4 3 2 2 5 2" xfId="24395"/>
    <cellStyle name="Comma 5 4 3 2 2 6" xfId="7041"/>
    <cellStyle name="Comma 5 4 3 2 2 6 2" xfId="19492"/>
    <cellStyle name="Comma 5 4 3 2 2 7" xfId="3495"/>
    <cellStyle name="Comma 5 4 3 2 2 7 2" xfId="16003"/>
    <cellStyle name="Comma 5 4 3 2 2 8" xfId="13628"/>
    <cellStyle name="Comma 5 4 3 2 3" xfId="1691"/>
    <cellStyle name="Comma 5 4 3 2 3 2" xfId="5008"/>
    <cellStyle name="Comma 5 4 3 2 3 2 2" xfId="10025"/>
    <cellStyle name="Comma 5 4 3 2 3 2 2 2" xfId="22470"/>
    <cellStyle name="Comma 5 4 3 2 3 2 3" xfId="17463"/>
    <cellStyle name="Comma 5 4 3 2 3 3" xfId="5838"/>
    <cellStyle name="Comma 5 4 3 2 3 3 2" xfId="10853"/>
    <cellStyle name="Comma 5 4 3 2 3 3 2 2" xfId="23298"/>
    <cellStyle name="Comma 5 4 3 2 3 3 3" xfId="18291"/>
    <cellStyle name="Comma 5 4 3 2 3 4" xfId="8432"/>
    <cellStyle name="Comma 5 4 3 2 3 4 2" xfId="20878"/>
    <cellStyle name="Comma 5 4 3 2 3 5" xfId="12307"/>
    <cellStyle name="Comma 5 4 3 2 3 5 2" xfId="24743"/>
    <cellStyle name="Comma 5 4 3 2 3 6" xfId="7619"/>
    <cellStyle name="Comma 5 4 3 2 3 6 2" xfId="20069"/>
    <cellStyle name="Comma 5 4 3 2 3 7" xfId="3363"/>
    <cellStyle name="Comma 5 4 3 2 3 7 2" xfId="15871"/>
    <cellStyle name="Comma 5 4 3 2 3 8" xfId="14494"/>
    <cellStyle name="Comma 5 4 3 2 4" xfId="2382"/>
    <cellStyle name="Comma 5 4 3 2 4 2" xfId="6406"/>
    <cellStyle name="Comma 5 4 3 2 4 2 2" xfId="11421"/>
    <cellStyle name="Comma 5 4 3 2 4 2 2 2" xfId="23866"/>
    <cellStyle name="Comma 5 4 3 2 4 2 3" xfId="18859"/>
    <cellStyle name="Comma 5 4 3 2 4 3" xfId="12875"/>
    <cellStyle name="Comma 5 4 3 2 4 3 2" xfId="25311"/>
    <cellStyle name="Comma 5 4 3 2 4 4" xfId="9316"/>
    <cellStyle name="Comma 5 4 3 2 4 4 2" xfId="21761"/>
    <cellStyle name="Comma 5 4 3 2 4 5" xfId="4298"/>
    <cellStyle name="Comma 5 4 3 2 4 5 2" xfId="16754"/>
    <cellStyle name="Comma 5 4 3 2 4 6" xfId="15062"/>
    <cellStyle name="Comma 5 4 3 2 5" xfId="1216"/>
    <cellStyle name="Comma 5 4 3 2 5 2" xfId="10378"/>
    <cellStyle name="Comma 5 4 3 2 5 2 2" xfId="22823"/>
    <cellStyle name="Comma 5 4 3 2 5 3" xfId="5362"/>
    <cellStyle name="Comma 5 4 3 2 5 3 2" xfId="17816"/>
    <cellStyle name="Comma 5 4 3 2 5 4" xfId="14019"/>
    <cellStyle name="Comma 5 4 3 2 6" xfId="7939"/>
    <cellStyle name="Comma 5 4 3 2 6 2" xfId="20387"/>
    <cellStyle name="Comma 5 4 3 2 7" xfId="11832"/>
    <cellStyle name="Comma 5 4 3 2 7 2" xfId="24268"/>
    <cellStyle name="Comma 5 4 3 2 8" xfId="6909"/>
    <cellStyle name="Comma 5 4 3 2 8 2" xfId="19360"/>
    <cellStyle name="Comma 5 4 3 2 9" xfId="2860"/>
    <cellStyle name="Comma 5 4 3 2 9 2" xfId="15380"/>
    <cellStyle name="Comma 5 4 3 3" xfId="718"/>
    <cellStyle name="Comma 5 4 3 3 2" xfId="1342"/>
    <cellStyle name="Comma 5 4 3 3 2 2" xfId="9216"/>
    <cellStyle name="Comma 5 4 3 3 2 2 2" xfId="21661"/>
    <cellStyle name="Comma 5 4 3 3 2 3" xfId="4198"/>
    <cellStyle name="Comma 5 4 3 3 2 3 2" xfId="16654"/>
    <cellStyle name="Comma 5 4 3 3 2 4" xfId="14145"/>
    <cellStyle name="Comma 5 4 3 3 3" xfId="5488"/>
    <cellStyle name="Comma 5 4 3 3 3 2" xfId="10504"/>
    <cellStyle name="Comma 5 4 3 3 3 2 2" xfId="22949"/>
    <cellStyle name="Comma 5 4 3 3 3 3" xfId="17942"/>
    <cellStyle name="Comma 5 4 3 3 4" xfId="8332"/>
    <cellStyle name="Comma 5 4 3 3 4 2" xfId="20778"/>
    <cellStyle name="Comma 5 4 3 3 5" xfId="11958"/>
    <cellStyle name="Comma 5 4 3 3 5 2" xfId="24394"/>
    <cellStyle name="Comma 5 4 3 3 6" xfId="6809"/>
    <cellStyle name="Comma 5 4 3 3 6 2" xfId="19260"/>
    <cellStyle name="Comma 5 4 3 3 7" xfId="3263"/>
    <cellStyle name="Comma 5 4 3 3 7 2" xfId="15771"/>
    <cellStyle name="Comma 5 4 3 3 8" xfId="13528"/>
    <cellStyle name="Comma 5 4 3 4" xfId="1690"/>
    <cellStyle name="Comma 5 4 3 4 2" xfId="4429"/>
    <cellStyle name="Comma 5 4 3 4 2 2" xfId="9447"/>
    <cellStyle name="Comma 5 4 3 4 2 2 2" xfId="21892"/>
    <cellStyle name="Comma 5 4 3 4 2 3" xfId="16885"/>
    <cellStyle name="Comma 5 4 3 4 3" xfId="5837"/>
    <cellStyle name="Comma 5 4 3 4 3 2" xfId="10852"/>
    <cellStyle name="Comma 5 4 3 4 3 2 2" xfId="23297"/>
    <cellStyle name="Comma 5 4 3 4 3 3" xfId="18290"/>
    <cellStyle name="Comma 5 4 3 4 4" xfId="8563"/>
    <cellStyle name="Comma 5 4 3 4 4 2" xfId="21009"/>
    <cellStyle name="Comma 5 4 3 4 5" xfId="12306"/>
    <cellStyle name="Comma 5 4 3 4 5 2" xfId="24742"/>
    <cellStyle name="Comma 5 4 3 4 6" xfId="7040"/>
    <cellStyle name="Comma 5 4 3 4 6 2" xfId="19491"/>
    <cellStyle name="Comma 5 4 3 4 7" xfId="3494"/>
    <cellStyle name="Comma 5 4 3 4 7 2" xfId="16002"/>
    <cellStyle name="Comma 5 4 3 4 8" xfId="14493"/>
    <cellStyle name="Comma 5 4 3 5" xfId="2280"/>
    <cellStyle name="Comma 5 4 3 5 2" xfId="4908"/>
    <cellStyle name="Comma 5 4 3 5 2 2" xfId="9925"/>
    <cellStyle name="Comma 5 4 3 5 2 2 2" xfId="22370"/>
    <cellStyle name="Comma 5 4 3 5 2 3" xfId="17363"/>
    <cellStyle name="Comma 5 4 3 5 3" xfId="6306"/>
    <cellStyle name="Comma 5 4 3 5 3 2" xfId="11321"/>
    <cellStyle name="Comma 5 4 3 5 3 2 2" xfId="23766"/>
    <cellStyle name="Comma 5 4 3 5 3 3" xfId="18759"/>
    <cellStyle name="Comma 5 4 3 5 4" xfId="8113"/>
    <cellStyle name="Comma 5 4 3 5 4 2" xfId="20561"/>
    <cellStyle name="Comma 5 4 3 5 5" xfId="12775"/>
    <cellStyle name="Comma 5 4 3 5 5 2" xfId="25211"/>
    <cellStyle name="Comma 5 4 3 5 6" xfId="7519"/>
    <cellStyle name="Comma 5 4 3 5 6 2" xfId="19969"/>
    <cellStyle name="Comma 5 4 3 5 7" xfId="3043"/>
    <cellStyle name="Comma 5 4 3 5 7 2" xfId="15554"/>
    <cellStyle name="Comma 5 4 3 5 8" xfId="14962"/>
    <cellStyle name="Comma 5 4 3 6" xfId="1116"/>
    <cellStyle name="Comma 5 4 3 6 2" xfId="8999"/>
    <cellStyle name="Comma 5 4 3 6 2 2" xfId="21444"/>
    <cellStyle name="Comma 5 4 3 6 3" xfId="3981"/>
    <cellStyle name="Comma 5 4 3 6 3 2" xfId="16437"/>
    <cellStyle name="Comma 5 4 3 6 4" xfId="13919"/>
    <cellStyle name="Comma 5 4 3 7" xfId="5262"/>
    <cellStyle name="Comma 5 4 3 7 2" xfId="10278"/>
    <cellStyle name="Comma 5 4 3 7 2 2" xfId="22723"/>
    <cellStyle name="Comma 5 4 3 7 3" xfId="17716"/>
    <cellStyle name="Comma 5 4 3 8" xfId="7839"/>
    <cellStyle name="Comma 5 4 3 8 2" xfId="20287"/>
    <cellStyle name="Comma 5 4 3 9" xfId="11732"/>
    <cellStyle name="Comma 5 4 3 9 2" xfId="24168"/>
    <cellStyle name="Comma 5 4 4" xfId="276"/>
    <cellStyle name="Comma 5 4 4 10" xfId="6622"/>
    <cellStyle name="Comma 5 4 4 10 2" xfId="19073"/>
    <cellStyle name="Comma 5 4 4 11" xfId="2685"/>
    <cellStyle name="Comma 5 4 4 11 2" xfId="15205"/>
    <cellStyle name="Comma 5 4 4 12" xfId="13106"/>
    <cellStyle name="Comma 5 4 4 2" xfId="490"/>
    <cellStyle name="Comma 5 4 4 2 10" xfId="13311"/>
    <cellStyle name="Comma 5 4 4 2 2" xfId="850"/>
    <cellStyle name="Comma 5 4 4 2 2 2" xfId="1345"/>
    <cellStyle name="Comma 5 4 4 2 2 2 2" xfId="9450"/>
    <cellStyle name="Comma 5 4 4 2 2 2 2 2" xfId="21895"/>
    <cellStyle name="Comma 5 4 4 2 2 2 3" xfId="4432"/>
    <cellStyle name="Comma 5 4 4 2 2 2 3 2" xfId="16888"/>
    <cellStyle name="Comma 5 4 4 2 2 2 4" xfId="14148"/>
    <cellStyle name="Comma 5 4 4 2 2 3" xfId="5491"/>
    <cellStyle name="Comma 5 4 4 2 2 3 2" xfId="10507"/>
    <cellStyle name="Comma 5 4 4 2 2 3 2 2" xfId="22952"/>
    <cellStyle name="Comma 5 4 4 2 2 3 3" xfId="17945"/>
    <cellStyle name="Comma 5 4 4 2 2 4" xfId="8566"/>
    <cellStyle name="Comma 5 4 4 2 2 4 2" xfId="21012"/>
    <cellStyle name="Comma 5 4 4 2 2 5" xfId="11961"/>
    <cellStyle name="Comma 5 4 4 2 2 5 2" xfId="24397"/>
    <cellStyle name="Comma 5 4 4 2 2 6" xfId="7043"/>
    <cellStyle name="Comma 5 4 4 2 2 6 2" xfId="19494"/>
    <cellStyle name="Comma 5 4 4 2 2 7" xfId="3497"/>
    <cellStyle name="Comma 5 4 4 2 2 7 2" xfId="16005"/>
    <cellStyle name="Comma 5 4 4 2 2 8" xfId="13658"/>
    <cellStyle name="Comma 5 4 4 2 3" xfId="1693"/>
    <cellStyle name="Comma 5 4 4 2 3 2" xfId="5038"/>
    <cellStyle name="Comma 5 4 4 2 3 2 2" xfId="10055"/>
    <cellStyle name="Comma 5 4 4 2 3 2 2 2" xfId="22500"/>
    <cellStyle name="Comma 5 4 4 2 3 2 3" xfId="17493"/>
    <cellStyle name="Comma 5 4 4 2 3 3" xfId="5840"/>
    <cellStyle name="Comma 5 4 4 2 3 3 2" xfId="10855"/>
    <cellStyle name="Comma 5 4 4 2 3 3 2 2" xfId="23300"/>
    <cellStyle name="Comma 5 4 4 2 3 3 3" xfId="18293"/>
    <cellStyle name="Comma 5 4 4 2 3 4" xfId="8462"/>
    <cellStyle name="Comma 5 4 4 2 3 4 2" xfId="20908"/>
    <cellStyle name="Comma 5 4 4 2 3 5" xfId="12309"/>
    <cellStyle name="Comma 5 4 4 2 3 5 2" xfId="24745"/>
    <cellStyle name="Comma 5 4 4 2 3 6" xfId="7649"/>
    <cellStyle name="Comma 5 4 4 2 3 6 2" xfId="20099"/>
    <cellStyle name="Comma 5 4 4 2 3 7" xfId="3393"/>
    <cellStyle name="Comma 5 4 4 2 3 7 2" xfId="15901"/>
    <cellStyle name="Comma 5 4 4 2 3 8" xfId="14496"/>
    <cellStyle name="Comma 5 4 4 2 4" xfId="2413"/>
    <cellStyle name="Comma 5 4 4 2 4 2" xfId="6436"/>
    <cellStyle name="Comma 5 4 4 2 4 2 2" xfId="11451"/>
    <cellStyle name="Comma 5 4 4 2 4 2 2 2" xfId="23896"/>
    <cellStyle name="Comma 5 4 4 2 4 2 3" xfId="18889"/>
    <cellStyle name="Comma 5 4 4 2 4 3" xfId="12905"/>
    <cellStyle name="Comma 5 4 4 2 4 3 2" xfId="25341"/>
    <cellStyle name="Comma 5 4 4 2 4 4" xfId="9346"/>
    <cellStyle name="Comma 5 4 4 2 4 4 2" xfId="21791"/>
    <cellStyle name="Comma 5 4 4 2 4 5" xfId="4328"/>
    <cellStyle name="Comma 5 4 4 2 4 5 2" xfId="16784"/>
    <cellStyle name="Comma 5 4 4 2 4 6" xfId="15092"/>
    <cellStyle name="Comma 5 4 4 2 5" xfId="1246"/>
    <cellStyle name="Comma 5 4 4 2 5 2" xfId="10408"/>
    <cellStyle name="Comma 5 4 4 2 5 2 2" xfId="22853"/>
    <cellStyle name="Comma 5 4 4 2 5 3" xfId="5392"/>
    <cellStyle name="Comma 5 4 4 2 5 3 2" xfId="17846"/>
    <cellStyle name="Comma 5 4 4 2 5 4" xfId="14049"/>
    <cellStyle name="Comma 5 4 4 2 6" xfId="7969"/>
    <cellStyle name="Comma 5 4 4 2 6 2" xfId="20417"/>
    <cellStyle name="Comma 5 4 4 2 7" xfId="11862"/>
    <cellStyle name="Comma 5 4 4 2 7 2" xfId="24298"/>
    <cellStyle name="Comma 5 4 4 2 8" xfId="6939"/>
    <cellStyle name="Comma 5 4 4 2 8 2" xfId="19390"/>
    <cellStyle name="Comma 5 4 4 2 9" xfId="2890"/>
    <cellStyle name="Comma 5 4 4 2 9 2" xfId="15410"/>
    <cellStyle name="Comma 5 4 4 3" xfId="639"/>
    <cellStyle name="Comma 5 4 4 3 2" xfId="1344"/>
    <cellStyle name="Comma 5 4 4 3 2 2" xfId="9141"/>
    <cellStyle name="Comma 5 4 4 3 2 2 2" xfId="21586"/>
    <cellStyle name="Comma 5 4 4 3 2 3" xfId="4123"/>
    <cellStyle name="Comma 5 4 4 3 2 3 2" xfId="16579"/>
    <cellStyle name="Comma 5 4 4 3 2 4" xfId="14147"/>
    <cellStyle name="Comma 5 4 4 3 3" xfId="5490"/>
    <cellStyle name="Comma 5 4 4 3 3 2" xfId="10506"/>
    <cellStyle name="Comma 5 4 4 3 3 2 2" xfId="22951"/>
    <cellStyle name="Comma 5 4 4 3 3 3" xfId="17944"/>
    <cellStyle name="Comma 5 4 4 3 4" xfId="8257"/>
    <cellStyle name="Comma 5 4 4 3 4 2" xfId="20703"/>
    <cellStyle name="Comma 5 4 4 3 5" xfId="11960"/>
    <cellStyle name="Comma 5 4 4 3 5 2" xfId="24396"/>
    <cellStyle name="Comma 5 4 4 3 6" xfId="6734"/>
    <cellStyle name="Comma 5 4 4 3 6 2" xfId="19185"/>
    <cellStyle name="Comma 5 4 4 3 7" xfId="3188"/>
    <cellStyle name="Comma 5 4 4 3 7 2" xfId="15696"/>
    <cellStyle name="Comma 5 4 4 3 8" xfId="13453"/>
    <cellStyle name="Comma 5 4 4 4" xfId="1692"/>
    <cellStyle name="Comma 5 4 4 4 2" xfId="4431"/>
    <cellStyle name="Comma 5 4 4 4 2 2" xfId="9449"/>
    <cellStyle name="Comma 5 4 4 4 2 2 2" xfId="21894"/>
    <cellStyle name="Comma 5 4 4 4 2 3" xfId="16887"/>
    <cellStyle name="Comma 5 4 4 4 3" xfId="5839"/>
    <cellStyle name="Comma 5 4 4 4 3 2" xfId="10854"/>
    <cellStyle name="Comma 5 4 4 4 3 2 2" xfId="23299"/>
    <cellStyle name="Comma 5 4 4 4 3 3" xfId="18292"/>
    <cellStyle name="Comma 5 4 4 4 4" xfId="8565"/>
    <cellStyle name="Comma 5 4 4 4 4 2" xfId="21011"/>
    <cellStyle name="Comma 5 4 4 4 5" xfId="12308"/>
    <cellStyle name="Comma 5 4 4 4 5 2" xfId="24744"/>
    <cellStyle name="Comma 5 4 4 4 6" xfId="7042"/>
    <cellStyle name="Comma 5 4 4 4 6 2" xfId="19493"/>
    <cellStyle name="Comma 5 4 4 4 7" xfId="3496"/>
    <cellStyle name="Comma 5 4 4 4 7 2" xfId="16004"/>
    <cellStyle name="Comma 5 4 4 4 8" xfId="14495"/>
    <cellStyle name="Comma 5 4 4 5" xfId="2199"/>
    <cellStyle name="Comma 5 4 4 5 2" xfId="4833"/>
    <cellStyle name="Comma 5 4 4 5 2 2" xfId="9850"/>
    <cellStyle name="Comma 5 4 4 5 2 2 2" xfId="22295"/>
    <cellStyle name="Comma 5 4 4 5 2 3" xfId="17288"/>
    <cellStyle name="Comma 5 4 4 5 3" xfId="6231"/>
    <cellStyle name="Comma 5 4 4 5 3 2" xfId="11246"/>
    <cellStyle name="Comma 5 4 4 5 3 2 2" xfId="23691"/>
    <cellStyle name="Comma 5 4 4 5 3 3" xfId="18684"/>
    <cellStyle name="Comma 5 4 4 5 4" xfId="8143"/>
    <cellStyle name="Comma 5 4 4 5 4 2" xfId="20591"/>
    <cellStyle name="Comma 5 4 4 5 5" xfId="12700"/>
    <cellStyle name="Comma 5 4 4 5 5 2" xfId="25136"/>
    <cellStyle name="Comma 5 4 4 5 6" xfId="7444"/>
    <cellStyle name="Comma 5 4 4 5 6 2" xfId="19894"/>
    <cellStyle name="Comma 5 4 4 5 7" xfId="3073"/>
    <cellStyle name="Comma 5 4 4 5 7 2" xfId="15584"/>
    <cellStyle name="Comma 5 4 4 5 8" xfId="14887"/>
    <cellStyle name="Comma 5 4 4 6" xfId="1041"/>
    <cellStyle name="Comma 5 4 4 6 2" xfId="9029"/>
    <cellStyle name="Comma 5 4 4 6 2 2" xfId="21474"/>
    <cellStyle name="Comma 5 4 4 6 3" xfId="4011"/>
    <cellStyle name="Comma 5 4 4 6 3 2" xfId="16467"/>
    <cellStyle name="Comma 5 4 4 6 4" xfId="13844"/>
    <cellStyle name="Comma 5 4 4 7" xfId="5187"/>
    <cellStyle name="Comma 5 4 4 7 2" xfId="10203"/>
    <cellStyle name="Comma 5 4 4 7 2 2" xfId="22648"/>
    <cellStyle name="Comma 5 4 4 7 3" xfId="17641"/>
    <cellStyle name="Comma 5 4 4 8" xfId="7764"/>
    <cellStyle name="Comma 5 4 4 8 2" xfId="20212"/>
    <cellStyle name="Comma 5 4 4 9" xfId="11657"/>
    <cellStyle name="Comma 5 4 4 9 2" xfId="24093"/>
    <cellStyle name="Comma 5 4 5" xfId="382"/>
    <cellStyle name="Comma 5 4 5 10" xfId="13206"/>
    <cellStyle name="Comma 5 4 5 2" xfId="743"/>
    <cellStyle name="Comma 5 4 5 2 2" xfId="1346"/>
    <cellStyle name="Comma 5 4 5 2 2 2" xfId="9451"/>
    <cellStyle name="Comma 5 4 5 2 2 2 2" xfId="21896"/>
    <cellStyle name="Comma 5 4 5 2 2 3" xfId="4433"/>
    <cellStyle name="Comma 5 4 5 2 2 3 2" xfId="16889"/>
    <cellStyle name="Comma 5 4 5 2 2 4" xfId="14149"/>
    <cellStyle name="Comma 5 4 5 2 3" xfId="5492"/>
    <cellStyle name="Comma 5 4 5 2 3 2" xfId="10508"/>
    <cellStyle name="Comma 5 4 5 2 3 2 2" xfId="22953"/>
    <cellStyle name="Comma 5 4 5 2 3 3" xfId="17946"/>
    <cellStyle name="Comma 5 4 5 2 4" xfId="8567"/>
    <cellStyle name="Comma 5 4 5 2 4 2" xfId="21013"/>
    <cellStyle name="Comma 5 4 5 2 5" xfId="11962"/>
    <cellStyle name="Comma 5 4 5 2 5 2" xfId="24398"/>
    <cellStyle name="Comma 5 4 5 2 6" xfId="7044"/>
    <cellStyle name="Comma 5 4 5 2 6 2" xfId="19495"/>
    <cellStyle name="Comma 5 4 5 2 7" xfId="3498"/>
    <cellStyle name="Comma 5 4 5 2 7 2" xfId="16006"/>
    <cellStyle name="Comma 5 4 5 2 8" xfId="13553"/>
    <cellStyle name="Comma 5 4 5 3" xfId="1694"/>
    <cellStyle name="Comma 5 4 5 3 2" xfId="4933"/>
    <cellStyle name="Comma 5 4 5 3 2 2" xfId="9950"/>
    <cellStyle name="Comma 5 4 5 3 2 2 2" xfId="22395"/>
    <cellStyle name="Comma 5 4 5 3 2 3" xfId="17388"/>
    <cellStyle name="Comma 5 4 5 3 3" xfId="5841"/>
    <cellStyle name="Comma 5 4 5 3 3 2" xfId="10856"/>
    <cellStyle name="Comma 5 4 5 3 3 2 2" xfId="23301"/>
    <cellStyle name="Comma 5 4 5 3 3 3" xfId="18294"/>
    <cellStyle name="Comma 5 4 5 3 4" xfId="8357"/>
    <cellStyle name="Comma 5 4 5 3 4 2" xfId="20803"/>
    <cellStyle name="Comma 5 4 5 3 5" xfId="12310"/>
    <cellStyle name="Comma 5 4 5 3 5 2" xfId="24746"/>
    <cellStyle name="Comma 5 4 5 3 6" xfId="7544"/>
    <cellStyle name="Comma 5 4 5 3 6 2" xfId="19994"/>
    <cellStyle name="Comma 5 4 5 3 7" xfId="3288"/>
    <cellStyle name="Comma 5 4 5 3 7 2" xfId="15796"/>
    <cellStyle name="Comma 5 4 5 3 8" xfId="14497"/>
    <cellStyle name="Comma 5 4 5 4" xfId="2305"/>
    <cellStyle name="Comma 5 4 5 4 2" xfId="6331"/>
    <cellStyle name="Comma 5 4 5 4 2 2" xfId="11346"/>
    <cellStyle name="Comma 5 4 5 4 2 2 2" xfId="23791"/>
    <cellStyle name="Comma 5 4 5 4 2 3" xfId="18784"/>
    <cellStyle name="Comma 5 4 5 4 3" xfId="12800"/>
    <cellStyle name="Comma 5 4 5 4 3 2" xfId="25236"/>
    <cellStyle name="Comma 5 4 5 4 4" xfId="9241"/>
    <cellStyle name="Comma 5 4 5 4 4 2" xfId="21686"/>
    <cellStyle name="Comma 5 4 5 4 5" xfId="4223"/>
    <cellStyle name="Comma 5 4 5 4 5 2" xfId="16679"/>
    <cellStyle name="Comma 5 4 5 4 6" xfId="14987"/>
    <cellStyle name="Comma 5 4 5 5" xfId="1141"/>
    <cellStyle name="Comma 5 4 5 5 2" xfId="10303"/>
    <cellStyle name="Comma 5 4 5 5 2 2" xfId="22748"/>
    <cellStyle name="Comma 5 4 5 5 3" xfId="5287"/>
    <cellStyle name="Comma 5 4 5 5 3 2" xfId="17741"/>
    <cellStyle name="Comma 5 4 5 5 4" xfId="13944"/>
    <cellStyle name="Comma 5 4 5 6" xfId="7864"/>
    <cellStyle name="Comma 5 4 5 6 2" xfId="20312"/>
    <cellStyle name="Comma 5 4 5 7" xfId="11757"/>
    <cellStyle name="Comma 5 4 5 7 2" xfId="24193"/>
    <cellStyle name="Comma 5 4 5 8" xfId="6834"/>
    <cellStyle name="Comma 5 4 5 8 2" xfId="19285"/>
    <cellStyle name="Comma 5 4 5 9" xfId="2785"/>
    <cellStyle name="Comma 5 4 5 9 2" xfId="15305"/>
    <cellStyle name="Comma 5 4 6" xfId="247"/>
    <cellStyle name="Comma 5 4 6 10" xfId="13081"/>
    <cellStyle name="Comma 5 4 6 2" xfId="612"/>
    <cellStyle name="Comma 5 4 6 2 2" xfId="1347"/>
    <cellStyle name="Comma 5 4 6 2 2 2" xfId="9452"/>
    <cellStyle name="Comma 5 4 6 2 2 2 2" xfId="21897"/>
    <cellStyle name="Comma 5 4 6 2 2 3" xfId="4434"/>
    <cellStyle name="Comma 5 4 6 2 2 3 2" xfId="16890"/>
    <cellStyle name="Comma 5 4 6 2 2 4" xfId="14150"/>
    <cellStyle name="Comma 5 4 6 2 3" xfId="5493"/>
    <cellStyle name="Comma 5 4 6 2 3 2" xfId="10509"/>
    <cellStyle name="Comma 5 4 6 2 3 2 2" xfId="22954"/>
    <cellStyle name="Comma 5 4 6 2 3 3" xfId="17947"/>
    <cellStyle name="Comma 5 4 6 2 4" xfId="8568"/>
    <cellStyle name="Comma 5 4 6 2 4 2" xfId="21014"/>
    <cellStyle name="Comma 5 4 6 2 5" xfId="11963"/>
    <cellStyle name="Comma 5 4 6 2 5 2" xfId="24399"/>
    <cellStyle name="Comma 5 4 6 2 6" xfId="7045"/>
    <cellStyle name="Comma 5 4 6 2 6 2" xfId="19496"/>
    <cellStyle name="Comma 5 4 6 2 7" xfId="3499"/>
    <cellStyle name="Comma 5 4 6 2 7 2" xfId="16007"/>
    <cellStyle name="Comma 5 4 6 2 8" xfId="13428"/>
    <cellStyle name="Comma 5 4 6 3" xfId="1695"/>
    <cellStyle name="Comma 5 4 6 3 2" xfId="4808"/>
    <cellStyle name="Comma 5 4 6 3 2 2" xfId="9825"/>
    <cellStyle name="Comma 5 4 6 3 2 2 2" xfId="22270"/>
    <cellStyle name="Comma 5 4 6 3 2 3" xfId="17263"/>
    <cellStyle name="Comma 5 4 6 3 3" xfId="5842"/>
    <cellStyle name="Comma 5 4 6 3 3 2" xfId="10857"/>
    <cellStyle name="Comma 5 4 6 3 3 2 2" xfId="23302"/>
    <cellStyle name="Comma 5 4 6 3 3 3" xfId="18295"/>
    <cellStyle name="Comma 5 4 6 3 4" xfId="8872"/>
    <cellStyle name="Comma 5 4 6 3 4 2" xfId="21317"/>
    <cellStyle name="Comma 5 4 6 3 5" xfId="12311"/>
    <cellStyle name="Comma 5 4 6 3 5 2" xfId="24747"/>
    <cellStyle name="Comma 5 4 6 3 6" xfId="7419"/>
    <cellStyle name="Comma 5 4 6 3 6 2" xfId="19869"/>
    <cellStyle name="Comma 5 4 6 3 7" xfId="3854"/>
    <cellStyle name="Comma 5 4 6 3 7 2" xfId="16310"/>
    <cellStyle name="Comma 5 4 6 3 8" xfId="14498"/>
    <cellStyle name="Comma 5 4 6 4" xfId="2170"/>
    <cellStyle name="Comma 5 4 6 4 2" xfId="6206"/>
    <cellStyle name="Comma 5 4 6 4 2 2" xfId="11221"/>
    <cellStyle name="Comma 5 4 6 4 2 2 2" xfId="23666"/>
    <cellStyle name="Comma 5 4 6 4 2 3" xfId="18659"/>
    <cellStyle name="Comma 5 4 6 4 3" xfId="12675"/>
    <cellStyle name="Comma 5 4 6 4 3 2" xfId="25111"/>
    <cellStyle name="Comma 5 4 6 4 4" xfId="9116"/>
    <cellStyle name="Comma 5 4 6 4 4 2" xfId="21561"/>
    <cellStyle name="Comma 5 4 6 4 5" xfId="4098"/>
    <cellStyle name="Comma 5 4 6 4 5 2" xfId="16554"/>
    <cellStyle name="Comma 5 4 6 4 6" xfId="14862"/>
    <cellStyle name="Comma 5 4 6 5" xfId="1016"/>
    <cellStyle name="Comma 5 4 6 5 2" xfId="10176"/>
    <cellStyle name="Comma 5 4 6 5 2 2" xfId="22621"/>
    <cellStyle name="Comma 5 4 6 5 3" xfId="5160"/>
    <cellStyle name="Comma 5 4 6 5 3 2" xfId="17614"/>
    <cellStyle name="Comma 5 4 6 5 4" xfId="13819"/>
    <cellStyle name="Comma 5 4 6 6" xfId="8232"/>
    <cellStyle name="Comma 5 4 6 6 2" xfId="20678"/>
    <cellStyle name="Comma 5 4 6 7" xfId="11632"/>
    <cellStyle name="Comma 5 4 6 7 2" xfId="24068"/>
    <cellStyle name="Comma 5 4 6 8" xfId="6709"/>
    <cellStyle name="Comma 5 4 6 8 2" xfId="19160"/>
    <cellStyle name="Comma 5 4 6 9" xfId="3163"/>
    <cellStyle name="Comma 5 4 6 9 2" xfId="15671"/>
    <cellStyle name="Comma 5 4 7" xfId="566"/>
    <cellStyle name="Comma 5 4 7 2" xfId="1338"/>
    <cellStyle name="Comma 5 4 7 2 2" xfId="9443"/>
    <cellStyle name="Comma 5 4 7 2 2 2" xfId="21888"/>
    <cellStyle name="Comma 5 4 7 2 3" xfId="4425"/>
    <cellStyle name="Comma 5 4 7 2 3 2" xfId="16881"/>
    <cellStyle name="Comma 5 4 7 2 4" xfId="14141"/>
    <cellStyle name="Comma 5 4 7 3" xfId="5484"/>
    <cellStyle name="Comma 5 4 7 3 2" xfId="10500"/>
    <cellStyle name="Comma 5 4 7 3 2 2" xfId="22945"/>
    <cellStyle name="Comma 5 4 7 3 3" xfId="17938"/>
    <cellStyle name="Comma 5 4 7 4" xfId="8559"/>
    <cellStyle name="Comma 5 4 7 4 2" xfId="21005"/>
    <cellStyle name="Comma 5 4 7 5" xfId="11954"/>
    <cellStyle name="Comma 5 4 7 5 2" xfId="24390"/>
    <cellStyle name="Comma 5 4 7 6" xfId="7036"/>
    <cellStyle name="Comma 5 4 7 6 2" xfId="19487"/>
    <cellStyle name="Comma 5 4 7 7" xfId="3490"/>
    <cellStyle name="Comma 5 4 7 7 2" xfId="15998"/>
    <cellStyle name="Comma 5 4 7 8" xfId="13383"/>
    <cellStyle name="Comma 5 4 8" xfId="1686"/>
    <cellStyle name="Comma 5 4 8 2" xfId="4763"/>
    <cellStyle name="Comma 5 4 8 2 2" xfId="9780"/>
    <cellStyle name="Comma 5 4 8 2 2 2" xfId="22225"/>
    <cellStyle name="Comma 5 4 8 2 3" xfId="17218"/>
    <cellStyle name="Comma 5 4 8 3" xfId="5833"/>
    <cellStyle name="Comma 5 4 8 3 2" xfId="10848"/>
    <cellStyle name="Comma 5 4 8 3 2 2" xfId="23293"/>
    <cellStyle name="Comma 5 4 8 3 3" xfId="18286"/>
    <cellStyle name="Comma 5 4 8 4" xfId="8037"/>
    <cellStyle name="Comma 5 4 8 4 2" xfId="20485"/>
    <cellStyle name="Comma 5 4 8 5" xfId="12302"/>
    <cellStyle name="Comma 5 4 8 5 2" xfId="24738"/>
    <cellStyle name="Comma 5 4 8 6" xfId="7374"/>
    <cellStyle name="Comma 5 4 8 6 2" xfId="19824"/>
    <cellStyle name="Comma 5 4 8 7" xfId="2961"/>
    <cellStyle name="Comma 5 4 8 7 2" xfId="15478"/>
    <cellStyle name="Comma 5 4 8 8" xfId="14489"/>
    <cellStyle name="Comma 5 4 9" xfId="2121"/>
    <cellStyle name="Comma 5 4 9 2" xfId="6161"/>
    <cellStyle name="Comma 5 4 9 2 2" xfId="11176"/>
    <cellStyle name="Comma 5 4 9 2 2 2" xfId="23621"/>
    <cellStyle name="Comma 5 4 9 2 3" xfId="18614"/>
    <cellStyle name="Comma 5 4 9 3" xfId="12630"/>
    <cellStyle name="Comma 5 4 9 3 2" xfId="25066"/>
    <cellStyle name="Comma 5 4 9 4" xfId="8924"/>
    <cellStyle name="Comma 5 4 9 4 2" xfId="21369"/>
    <cellStyle name="Comma 5 4 9 5" xfId="3906"/>
    <cellStyle name="Comma 5 4 9 5 2" xfId="16362"/>
    <cellStyle name="Comma 5 4 9 6" xfId="14817"/>
    <cellStyle name="Comma 5 5" xfId="148"/>
    <cellStyle name="Comma 5 5 10" xfId="7717"/>
    <cellStyle name="Comma 5 5 10 2" xfId="20165"/>
    <cellStyle name="Comma 5 5 11" xfId="11537"/>
    <cellStyle name="Comma 5 5 11 2" xfId="23973"/>
    <cellStyle name="Comma 5 5 12" xfId="6529"/>
    <cellStyle name="Comma 5 5 12 2" xfId="18980"/>
    <cellStyle name="Comma 5 5 13" xfId="2637"/>
    <cellStyle name="Comma 5 5 13 2" xfId="15158"/>
    <cellStyle name="Comma 5 5 14" xfId="12986"/>
    <cellStyle name="Comma 5 5 2" xfId="336"/>
    <cellStyle name="Comma 5 5 2 10" xfId="6572"/>
    <cellStyle name="Comma 5 5 2 10 2" xfId="19023"/>
    <cellStyle name="Comma 5 5 2 11" xfId="2740"/>
    <cellStyle name="Comma 5 5 2 11 2" xfId="15260"/>
    <cellStyle name="Comma 5 5 2 12" xfId="13161"/>
    <cellStyle name="Comma 5 5 2 2" xfId="438"/>
    <cellStyle name="Comma 5 5 2 2 10" xfId="13261"/>
    <cellStyle name="Comma 5 5 2 2 2" xfId="799"/>
    <cellStyle name="Comma 5 5 2 2 2 2" xfId="1350"/>
    <cellStyle name="Comma 5 5 2 2 2 2 2" xfId="9455"/>
    <cellStyle name="Comma 5 5 2 2 2 2 2 2" xfId="21900"/>
    <cellStyle name="Comma 5 5 2 2 2 2 3" xfId="4437"/>
    <cellStyle name="Comma 5 5 2 2 2 2 3 2" xfId="16893"/>
    <cellStyle name="Comma 5 5 2 2 2 2 4" xfId="14153"/>
    <cellStyle name="Comma 5 5 2 2 2 3" xfId="5496"/>
    <cellStyle name="Comma 5 5 2 2 2 3 2" xfId="10512"/>
    <cellStyle name="Comma 5 5 2 2 2 3 2 2" xfId="22957"/>
    <cellStyle name="Comma 5 5 2 2 2 3 3" xfId="17950"/>
    <cellStyle name="Comma 5 5 2 2 2 4" xfId="8571"/>
    <cellStyle name="Comma 5 5 2 2 2 4 2" xfId="21017"/>
    <cellStyle name="Comma 5 5 2 2 2 5" xfId="11966"/>
    <cellStyle name="Comma 5 5 2 2 2 5 2" xfId="24402"/>
    <cellStyle name="Comma 5 5 2 2 2 6" xfId="7048"/>
    <cellStyle name="Comma 5 5 2 2 2 6 2" xfId="19499"/>
    <cellStyle name="Comma 5 5 2 2 2 7" xfId="3502"/>
    <cellStyle name="Comma 5 5 2 2 2 7 2" xfId="16010"/>
    <cellStyle name="Comma 5 5 2 2 2 8" xfId="13608"/>
    <cellStyle name="Comma 5 5 2 2 3" xfId="1698"/>
    <cellStyle name="Comma 5 5 2 2 3 2" xfId="4988"/>
    <cellStyle name="Comma 5 5 2 2 3 2 2" xfId="10005"/>
    <cellStyle name="Comma 5 5 2 2 3 2 2 2" xfId="22450"/>
    <cellStyle name="Comma 5 5 2 2 3 2 3" xfId="17443"/>
    <cellStyle name="Comma 5 5 2 2 3 3" xfId="5845"/>
    <cellStyle name="Comma 5 5 2 2 3 3 2" xfId="10860"/>
    <cellStyle name="Comma 5 5 2 2 3 3 2 2" xfId="23305"/>
    <cellStyle name="Comma 5 5 2 2 3 3 3" xfId="18298"/>
    <cellStyle name="Comma 5 5 2 2 3 4" xfId="8412"/>
    <cellStyle name="Comma 5 5 2 2 3 4 2" xfId="20858"/>
    <cellStyle name="Comma 5 5 2 2 3 5" xfId="12314"/>
    <cellStyle name="Comma 5 5 2 2 3 5 2" xfId="24750"/>
    <cellStyle name="Comma 5 5 2 2 3 6" xfId="7599"/>
    <cellStyle name="Comma 5 5 2 2 3 6 2" xfId="20049"/>
    <cellStyle name="Comma 5 5 2 2 3 7" xfId="3343"/>
    <cellStyle name="Comma 5 5 2 2 3 7 2" xfId="15851"/>
    <cellStyle name="Comma 5 5 2 2 3 8" xfId="14501"/>
    <cellStyle name="Comma 5 5 2 2 4" xfId="2361"/>
    <cellStyle name="Comma 5 5 2 2 4 2" xfId="6386"/>
    <cellStyle name="Comma 5 5 2 2 4 2 2" xfId="11401"/>
    <cellStyle name="Comma 5 5 2 2 4 2 2 2" xfId="23846"/>
    <cellStyle name="Comma 5 5 2 2 4 2 3" xfId="18839"/>
    <cellStyle name="Comma 5 5 2 2 4 3" xfId="12855"/>
    <cellStyle name="Comma 5 5 2 2 4 3 2" xfId="25291"/>
    <cellStyle name="Comma 5 5 2 2 4 4" xfId="9296"/>
    <cellStyle name="Comma 5 5 2 2 4 4 2" xfId="21741"/>
    <cellStyle name="Comma 5 5 2 2 4 5" xfId="4278"/>
    <cellStyle name="Comma 5 5 2 2 4 5 2" xfId="16734"/>
    <cellStyle name="Comma 5 5 2 2 4 6" xfId="15042"/>
    <cellStyle name="Comma 5 5 2 2 5" xfId="1196"/>
    <cellStyle name="Comma 5 5 2 2 5 2" xfId="10358"/>
    <cellStyle name="Comma 5 5 2 2 5 2 2" xfId="22803"/>
    <cellStyle name="Comma 5 5 2 2 5 3" xfId="5342"/>
    <cellStyle name="Comma 5 5 2 2 5 3 2" xfId="17796"/>
    <cellStyle name="Comma 5 5 2 2 5 4" xfId="13999"/>
    <cellStyle name="Comma 5 5 2 2 6" xfId="7919"/>
    <cellStyle name="Comma 5 5 2 2 6 2" xfId="20367"/>
    <cellStyle name="Comma 5 5 2 2 7" xfId="11812"/>
    <cellStyle name="Comma 5 5 2 2 7 2" xfId="24248"/>
    <cellStyle name="Comma 5 5 2 2 8" xfId="6889"/>
    <cellStyle name="Comma 5 5 2 2 8 2" xfId="19340"/>
    <cellStyle name="Comma 5 5 2 2 9" xfId="2840"/>
    <cellStyle name="Comma 5 5 2 2 9 2" xfId="15360"/>
    <cellStyle name="Comma 5 5 2 3" xfId="698"/>
    <cellStyle name="Comma 5 5 2 3 2" xfId="1349"/>
    <cellStyle name="Comma 5 5 2 3 2 2" xfId="9196"/>
    <cellStyle name="Comma 5 5 2 3 2 2 2" xfId="21641"/>
    <cellStyle name="Comma 5 5 2 3 2 3" xfId="4178"/>
    <cellStyle name="Comma 5 5 2 3 2 3 2" xfId="16634"/>
    <cellStyle name="Comma 5 5 2 3 2 4" xfId="14152"/>
    <cellStyle name="Comma 5 5 2 3 3" xfId="5495"/>
    <cellStyle name="Comma 5 5 2 3 3 2" xfId="10511"/>
    <cellStyle name="Comma 5 5 2 3 3 2 2" xfId="22956"/>
    <cellStyle name="Comma 5 5 2 3 3 3" xfId="17949"/>
    <cellStyle name="Comma 5 5 2 3 4" xfId="8312"/>
    <cellStyle name="Comma 5 5 2 3 4 2" xfId="20758"/>
    <cellStyle name="Comma 5 5 2 3 5" xfId="11965"/>
    <cellStyle name="Comma 5 5 2 3 5 2" xfId="24401"/>
    <cellStyle name="Comma 5 5 2 3 6" xfId="6789"/>
    <cellStyle name="Comma 5 5 2 3 6 2" xfId="19240"/>
    <cellStyle name="Comma 5 5 2 3 7" xfId="3243"/>
    <cellStyle name="Comma 5 5 2 3 7 2" xfId="15751"/>
    <cellStyle name="Comma 5 5 2 3 8" xfId="13508"/>
    <cellStyle name="Comma 5 5 2 4" xfId="1697"/>
    <cellStyle name="Comma 5 5 2 4 2" xfId="4436"/>
    <cellStyle name="Comma 5 5 2 4 2 2" xfId="9454"/>
    <cellStyle name="Comma 5 5 2 4 2 2 2" xfId="21899"/>
    <cellStyle name="Comma 5 5 2 4 2 3" xfId="16892"/>
    <cellStyle name="Comma 5 5 2 4 3" xfId="5844"/>
    <cellStyle name="Comma 5 5 2 4 3 2" xfId="10859"/>
    <cellStyle name="Comma 5 5 2 4 3 2 2" xfId="23304"/>
    <cellStyle name="Comma 5 5 2 4 3 3" xfId="18297"/>
    <cellStyle name="Comma 5 5 2 4 4" xfId="8570"/>
    <cellStyle name="Comma 5 5 2 4 4 2" xfId="21016"/>
    <cellStyle name="Comma 5 5 2 4 5" xfId="12313"/>
    <cellStyle name="Comma 5 5 2 4 5 2" xfId="24749"/>
    <cellStyle name="Comma 5 5 2 4 6" xfId="7047"/>
    <cellStyle name="Comma 5 5 2 4 6 2" xfId="19498"/>
    <cellStyle name="Comma 5 5 2 4 7" xfId="3501"/>
    <cellStyle name="Comma 5 5 2 4 7 2" xfId="16009"/>
    <cellStyle name="Comma 5 5 2 4 8" xfId="14500"/>
    <cellStyle name="Comma 5 5 2 5" xfId="2259"/>
    <cellStyle name="Comma 5 5 2 5 2" xfId="4888"/>
    <cellStyle name="Comma 5 5 2 5 2 2" xfId="9905"/>
    <cellStyle name="Comma 5 5 2 5 2 2 2" xfId="22350"/>
    <cellStyle name="Comma 5 5 2 5 2 3" xfId="17343"/>
    <cellStyle name="Comma 5 5 2 5 3" xfId="6286"/>
    <cellStyle name="Comma 5 5 2 5 3 2" xfId="11301"/>
    <cellStyle name="Comma 5 5 2 5 3 2 2" xfId="23746"/>
    <cellStyle name="Comma 5 5 2 5 3 3" xfId="18739"/>
    <cellStyle name="Comma 5 5 2 5 4" xfId="8093"/>
    <cellStyle name="Comma 5 5 2 5 4 2" xfId="20541"/>
    <cellStyle name="Comma 5 5 2 5 5" xfId="12755"/>
    <cellStyle name="Comma 5 5 2 5 5 2" xfId="25191"/>
    <cellStyle name="Comma 5 5 2 5 6" xfId="7499"/>
    <cellStyle name="Comma 5 5 2 5 6 2" xfId="19949"/>
    <cellStyle name="Comma 5 5 2 5 7" xfId="3022"/>
    <cellStyle name="Comma 5 5 2 5 7 2" xfId="15534"/>
    <cellStyle name="Comma 5 5 2 5 8" xfId="14942"/>
    <cellStyle name="Comma 5 5 2 6" xfId="1096"/>
    <cellStyle name="Comma 5 5 2 6 2" xfId="8979"/>
    <cellStyle name="Comma 5 5 2 6 2 2" xfId="21424"/>
    <cellStyle name="Comma 5 5 2 6 3" xfId="3961"/>
    <cellStyle name="Comma 5 5 2 6 3 2" xfId="16417"/>
    <cellStyle name="Comma 5 5 2 6 4" xfId="13899"/>
    <cellStyle name="Comma 5 5 2 7" xfId="5242"/>
    <cellStyle name="Comma 5 5 2 7 2" xfId="10258"/>
    <cellStyle name="Comma 5 5 2 7 2 2" xfId="22703"/>
    <cellStyle name="Comma 5 5 2 7 3" xfId="17696"/>
    <cellStyle name="Comma 5 5 2 8" xfId="7819"/>
    <cellStyle name="Comma 5 5 2 8 2" xfId="20267"/>
    <cellStyle name="Comma 5 5 2 9" xfId="11712"/>
    <cellStyle name="Comma 5 5 2 9 2" xfId="24148"/>
    <cellStyle name="Comma 5 5 3" xfId="291"/>
    <cellStyle name="Comma 5 5 3 10" xfId="6634"/>
    <cellStyle name="Comma 5 5 3 10 2" xfId="19085"/>
    <cellStyle name="Comma 5 5 3 11" xfId="2697"/>
    <cellStyle name="Comma 5 5 3 11 2" xfId="15217"/>
    <cellStyle name="Comma 5 5 3 12" xfId="13118"/>
    <cellStyle name="Comma 5 5 3 2" xfId="502"/>
    <cellStyle name="Comma 5 5 3 2 10" xfId="13323"/>
    <cellStyle name="Comma 5 5 3 2 2" xfId="862"/>
    <cellStyle name="Comma 5 5 3 2 2 2" xfId="1352"/>
    <cellStyle name="Comma 5 5 3 2 2 2 2" xfId="9457"/>
    <cellStyle name="Comma 5 5 3 2 2 2 2 2" xfId="21902"/>
    <cellStyle name="Comma 5 5 3 2 2 2 3" xfId="4439"/>
    <cellStyle name="Comma 5 5 3 2 2 2 3 2" xfId="16895"/>
    <cellStyle name="Comma 5 5 3 2 2 2 4" xfId="14155"/>
    <cellStyle name="Comma 5 5 3 2 2 3" xfId="5498"/>
    <cellStyle name="Comma 5 5 3 2 2 3 2" xfId="10514"/>
    <cellStyle name="Comma 5 5 3 2 2 3 2 2" xfId="22959"/>
    <cellStyle name="Comma 5 5 3 2 2 3 3" xfId="17952"/>
    <cellStyle name="Comma 5 5 3 2 2 4" xfId="8573"/>
    <cellStyle name="Comma 5 5 3 2 2 4 2" xfId="21019"/>
    <cellStyle name="Comma 5 5 3 2 2 5" xfId="11968"/>
    <cellStyle name="Comma 5 5 3 2 2 5 2" xfId="24404"/>
    <cellStyle name="Comma 5 5 3 2 2 6" xfId="7050"/>
    <cellStyle name="Comma 5 5 3 2 2 6 2" xfId="19501"/>
    <cellStyle name="Comma 5 5 3 2 2 7" xfId="3504"/>
    <cellStyle name="Comma 5 5 3 2 2 7 2" xfId="16012"/>
    <cellStyle name="Comma 5 5 3 2 2 8" xfId="13670"/>
    <cellStyle name="Comma 5 5 3 2 3" xfId="1700"/>
    <cellStyle name="Comma 5 5 3 2 3 2" xfId="5050"/>
    <cellStyle name="Comma 5 5 3 2 3 2 2" xfId="10067"/>
    <cellStyle name="Comma 5 5 3 2 3 2 2 2" xfId="22512"/>
    <cellStyle name="Comma 5 5 3 2 3 2 3" xfId="17505"/>
    <cellStyle name="Comma 5 5 3 2 3 3" xfId="5847"/>
    <cellStyle name="Comma 5 5 3 2 3 3 2" xfId="10862"/>
    <cellStyle name="Comma 5 5 3 2 3 3 2 2" xfId="23307"/>
    <cellStyle name="Comma 5 5 3 2 3 3 3" xfId="18300"/>
    <cellStyle name="Comma 5 5 3 2 3 4" xfId="8474"/>
    <cellStyle name="Comma 5 5 3 2 3 4 2" xfId="20920"/>
    <cellStyle name="Comma 5 5 3 2 3 5" xfId="12316"/>
    <cellStyle name="Comma 5 5 3 2 3 5 2" xfId="24752"/>
    <cellStyle name="Comma 5 5 3 2 3 6" xfId="7661"/>
    <cellStyle name="Comma 5 5 3 2 3 6 2" xfId="20111"/>
    <cellStyle name="Comma 5 5 3 2 3 7" xfId="3405"/>
    <cellStyle name="Comma 5 5 3 2 3 7 2" xfId="15913"/>
    <cellStyle name="Comma 5 5 3 2 3 8" xfId="14503"/>
    <cellStyle name="Comma 5 5 3 2 4" xfId="2425"/>
    <cellStyle name="Comma 5 5 3 2 4 2" xfId="6448"/>
    <cellStyle name="Comma 5 5 3 2 4 2 2" xfId="11463"/>
    <cellStyle name="Comma 5 5 3 2 4 2 2 2" xfId="23908"/>
    <cellStyle name="Comma 5 5 3 2 4 2 3" xfId="18901"/>
    <cellStyle name="Comma 5 5 3 2 4 3" xfId="12917"/>
    <cellStyle name="Comma 5 5 3 2 4 3 2" xfId="25353"/>
    <cellStyle name="Comma 5 5 3 2 4 4" xfId="9358"/>
    <cellStyle name="Comma 5 5 3 2 4 4 2" xfId="21803"/>
    <cellStyle name="Comma 5 5 3 2 4 5" xfId="4340"/>
    <cellStyle name="Comma 5 5 3 2 4 5 2" xfId="16796"/>
    <cellStyle name="Comma 5 5 3 2 4 6" xfId="15104"/>
    <cellStyle name="Comma 5 5 3 2 5" xfId="1258"/>
    <cellStyle name="Comma 5 5 3 2 5 2" xfId="10420"/>
    <cellStyle name="Comma 5 5 3 2 5 2 2" xfId="22865"/>
    <cellStyle name="Comma 5 5 3 2 5 3" xfId="5404"/>
    <cellStyle name="Comma 5 5 3 2 5 3 2" xfId="17858"/>
    <cellStyle name="Comma 5 5 3 2 5 4" xfId="14061"/>
    <cellStyle name="Comma 5 5 3 2 6" xfId="7981"/>
    <cellStyle name="Comma 5 5 3 2 6 2" xfId="20429"/>
    <cellStyle name="Comma 5 5 3 2 7" xfId="11874"/>
    <cellStyle name="Comma 5 5 3 2 7 2" xfId="24310"/>
    <cellStyle name="Comma 5 5 3 2 8" xfId="6951"/>
    <cellStyle name="Comma 5 5 3 2 8 2" xfId="19402"/>
    <cellStyle name="Comma 5 5 3 2 9" xfId="2902"/>
    <cellStyle name="Comma 5 5 3 2 9 2" xfId="15422"/>
    <cellStyle name="Comma 5 5 3 3" xfId="654"/>
    <cellStyle name="Comma 5 5 3 3 2" xfId="1351"/>
    <cellStyle name="Comma 5 5 3 3 2 2" xfId="9153"/>
    <cellStyle name="Comma 5 5 3 3 2 2 2" xfId="21598"/>
    <cellStyle name="Comma 5 5 3 3 2 3" xfId="4135"/>
    <cellStyle name="Comma 5 5 3 3 2 3 2" xfId="16591"/>
    <cellStyle name="Comma 5 5 3 3 2 4" xfId="14154"/>
    <cellStyle name="Comma 5 5 3 3 3" xfId="5497"/>
    <cellStyle name="Comma 5 5 3 3 3 2" xfId="10513"/>
    <cellStyle name="Comma 5 5 3 3 3 2 2" xfId="22958"/>
    <cellStyle name="Comma 5 5 3 3 3 3" xfId="17951"/>
    <cellStyle name="Comma 5 5 3 3 4" xfId="8269"/>
    <cellStyle name="Comma 5 5 3 3 4 2" xfId="20715"/>
    <cellStyle name="Comma 5 5 3 3 5" xfId="11967"/>
    <cellStyle name="Comma 5 5 3 3 5 2" xfId="24403"/>
    <cellStyle name="Comma 5 5 3 3 6" xfId="6746"/>
    <cellStyle name="Comma 5 5 3 3 6 2" xfId="19197"/>
    <cellStyle name="Comma 5 5 3 3 7" xfId="3200"/>
    <cellStyle name="Comma 5 5 3 3 7 2" xfId="15708"/>
    <cellStyle name="Comma 5 5 3 3 8" xfId="13465"/>
    <cellStyle name="Comma 5 5 3 4" xfId="1699"/>
    <cellStyle name="Comma 5 5 3 4 2" xfId="4438"/>
    <cellStyle name="Comma 5 5 3 4 2 2" xfId="9456"/>
    <cellStyle name="Comma 5 5 3 4 2 2 2" xfId="21901"/>
    <cellStyle name="Comma 5 5 3 4 2 3" xfId="16894"/>
    <cellStyle name="Comma 5 5 3 4 3" xfId="5846"/>
    <cellStyle name="Comma 5 5 3 4 3 2" xfId="10861"/>
    <cellStyle name="Comma 5 5 3 4 3 2 2" xfId="23306"/>
    <cellStyle name="Comma 5 5 3 4 3 3" xfId="18299"/>
    <cellStyle name="Comma 5 5 3 4 4" xfId="8572"/>
    <cellStyle name="Comma 5 5 3 4 4 2" xfId="21018"/>
    <cellStyle name="Comma 5 5 3 4 5" xfId="12315"/>
    <cellStyle name="Comma 5 5 3 4 5 2" xfId="24751"/>
    <cellStyle name="Comma 5 5 3 4 6" xfId="7049"/>
    <cellStyle name="Comma 5 5 3 4 6 2" xfId="19500"/>
    <cellStyle name="Comma 5 5 3 4 7" xfId="3503"/>
    <cellStyle name="Comma 5 5 3 4 7 2" xfId="16011"/>
    <cellStyle name="Comma 5 5 3 4 8" xfId="14502"/>
    <cellStyle name="Comma 5 5 3 5" xfId="2214"/>
    <cellStyle name="Comma 5 5 3 5 2" xfId="4845"/>
    <cellStyle name="Comma 5 5 3 5 2 2" xfId="9862"/>
    <cellStyle name="Comma 5 5 3 5 2 2 2" xfId="22307"/>
    <cellStyle name="Comma 5 5 3 5 2 3" xfId="17300"/>
    <cellStyle name="Comma 5 5 3 5 3" xfId="6243"/>
    <cellStyle name="Comma 5 5 3 5 3 2" xfId="11258"/>
    <cellStyle name="Comma 5 5 3 5 3 2 2" xfId="23703"/>
    <cellStyle name="Comma 5 5 3 5 3 3" xfId="18696"/>
    <cellStyle name="Comma 5 5 3 5 4" xfId="8155"/>
    <cellStyle name="Comma 5 5 3 5 4 2" xfId="20603"/>
    <cellStyle name="Comma 5 5 3 5 5" xfId="12712"/>
    <cellStyle name="Comma 5 5 3 5 5 2" xfId="25148"/>
    <cellStyle name="Comma 5 5 3 5 6" xfId="7456"/>
    <cellStyle name="Comma 5 5 3 5 6 2" xfId="19906"/>
    <cellStyle name="Comma 5 5 3 5 7" xfId="3085"/>
    <cellStyle name="Comma 5 5 3 5 7 2" xfId="15596"/>
    <cellStyle name="Comma 5 5 3 5 8" xfId="14899"/>
    <cellStyle name="Comma 5 5 3 6" xfId="1053"/>
    <cellStyle name="Comma 5 5 3 6 2" xfId="9041"/>
    <cellStyle name="Comma 5 5 3 6 2 2" xfId="21486"/>
    <cellStyle name="Comma 5 5 3 6 3" xfId="4023"/>
    <cellStyle name="Comma 5 5 3 6 3 2" xfId="16479"/>
    <cellStyle name="Comma 5 5 3 6 4" xfId="13856"/>
    <cellStyle name="Comma 5 5 3 7" xfId="5199"/>
    <cellStyle name="Comma 5 5 3 7 2" xfId="10215"/>
    <cellStyle name="Comma 5 5 3 7 2 2" xfId="22660"/>
    <cellStyle name="Comma 5 5 3 7 3" xfId="17653"/>
    <cellStyle name="Comma 5 5 3 8" xfId="7776"/>
    <cellStyle name="Comma 5 5 3 8 2" xfId="20224"/>
    <cellStyle name="Comma 5 5 3 9" xfId="11669"/>
    <cellStyle name="Comma 5 5 3 9 2" xfId="24105"/>
    <cellStyle name="Comma 5 5 4" xfId="394"/>
    <cellStyle name="Comma 5 5 4 10" xfId="13218"/>
    <cellStyle name="Comma 5 5 4 2" xfId="755"/>
    <cellStyle name="Comma 5 5 4 2 2" xfId="1353"/>
    <cellStyle name="Comma 5 5 4 2 2 2" xfId="9458"/>
    <cellStyle name="Comma 5 5 4 2 2 2 2" xfId="21903"/>
    <cellStyle name="Comma 5 5 4 2 2 3" xfId="4440"/>
    <cellStyle name="Comma 5 5 4 2 2 3 2" xfId="16896"/>
    <cellStyle name="Comma 5 5 4 2 2 4" xfId="14156"/>
    <cellStyle name="Comma 5 5 4 2 3" xfId="5499"/>
    <cellStyle name="Comma 5 5 4 2 3 2" xfId="10515"/>
    <cellStyle name="Comma 5 5 4 2 3 2 2" xfId="22960"/>
    <cellStyle name="Comma 5 5 4 2 3 3" xfId="17953"/>
    <cellStyle name="Comma 5 5 4 2 4" xfId="8574"/>
    <cellStyle name="Comma 5 5 4 2 4 2" xfId="21020"/>
    <cellStyle name="Comma 5 5 4 2 5" xfId="11969"/>
    <cellStyle name="Comma 5 5 4 2 5 2" xfId="24405"/>
    <cellStyle name="Comma 5 5 4 2 6" xfId="7051"/>
    <cellStyle name="Comma 5 5 4 2 6 2" xfId="19502"/>
    <cellStyle name="Comma 5 5 4 2 7" xfId="3505"/>
    <cellStyle name="Comma 5 5 4 2 7 2" xfId="16013"/>
    <cellStyle name="Comma 5 5 4 2 8" xfId="13565"/>
    <cellStyle name="Comma 5 5 4 3" xfId="1701"/>
    <cellStyle name="Comma 5 5 4 3 2" xfId="4945"/>
    <cellStyle name="Comma 5 5 4 3 2 2" xfId="9962"/>
    <cellStyle name="Comma 5 5 4 3 2 2 2" xfId="22407"/>
    <cellStyle name="Comma 5 5 4 3 2 3" xfId="17400"/>
    <cellStyle name="Comma 5 5 4 3 3" xfId="5848"/>
    <cellStyle name="Comma 5 5 4 3 3 2" xfId="10863"/>
    <cellStyle name="Comma 5 5 4 3 3 2 2" xfId="23308"/>
    <cellStyle name="Comma 5 5 4 3 3 3" xfId="18301"/>
    <cellStyle name="Comma 5 5 4 3 4" xfId="8369"/>
    <cellStyle name="Comma 5 5 4 3 4 2" xfId="20815"/>
    <cellStyle name="Comma 5 5 4 3 5" xfId="12317"/>
    <cellStyle name="Comma 5 5 4 3 5 2" xfId="24753"/>
    <cellStyle name="Comma 5 5 4 3 6" xfId="7556"/>
    <cellStyle name="Comma 5 5 4 3 6 2" xfId="20006"/>
    <cellStyle name="Comma 5 5 4 3 7" xfId="3300"/>
    <cellStyle name="Comma 5 5 4 3 7 2" xfId="15808"/>
    <cellStyle name="Comma 5 5 4 3 8" xfId="14504"/>
    <cellStyle name="Comma 5 5 4 4" xfId="2317"/>
    <cellStyle name="Comma 5 5 4 4 2" xfId="6343"/>
    <cellStyle name="Comma 5 5 4 4 2 2" xfId="11358"/>
    <cellStyle name="Comma 5 5 4 4 2 2 2" xfId="23803"/>
    <cellStyle name="Comma 5 5 4 4 2 3" xfId="18796"/>
    <cellStyle name="Comma 5 5 4 4 3" xfId="12812"/>
    <cellStyle name="Comma 5 5 4 4 3 2" xfId="25248"/>
    <cellStyle name="Comma 5 5 4 4 4" xfId="9253"/>
    <cellStyle name="Comma 5 5 4 4 4 2" xfId="21698"/>
    <cellStyle name="Comma 5 5 4 4 5" xfId="4235"/>
    <cellStyle name="Comma 5 5 4 4 5 2" xfId="16691"/>
    <cellStyle name="Comma 5 5 4 4 6" xfId="14999"/>
    <cellStyle name="Comma 5 5 4 5" xfId="1153"/>
    <cellStyle name="Comma 5 5 4 5 2" xfId="10315"/>
    <cellStyle name="Comma 5 5 4 5 2 2" xfId="22760"/>
    <cellStyle name="Comma 5 5 4 5 3" xfId="5299"/>
    <cellStyle name="Comma 5 5 4 5 3 2" xfId="17753"/>
    <cellStyle name="Comma 5 5 4 5 4" xfId="13956"/>
    <cellStyle name="Comma 5 5 4 6" xfId="7876"/>
    <cellStyle name="Comma 5 5 4 6 2" xfId="20324"/>
    <cellStyle name="Comma 5 5 4 7" xfId="11769"/>
    <cellStyle name="Comma 5 5 4 7 2" xfId="24205"/>
    <cellStyle name="Comma 5 5 4 8" xfId="6846"/>
    <cellStyle name="Comma 5 5 4 8 2" xfId="19297"/>
    <cellStyle name="Comma 5 5 4 9" xfId="2797"/>
    <cellStyle name="Comma 5 5 4 9 2" xfId="15317"/>
    <cellStyle name="Comma 5 5 5" xfId="223"/>
    <cellStyle name="Comma 5 5 5 2" xfId="1348"/>
    <cellStyle name="Comma 5 5 5 2 2" xfId="9094"/>
    <cellStyle name="Comma 5 5 5 2 2 2" xfId="21539"/>
    <cellStyle name="Comma 5 5 5 2 3" xfId="4076"/>
    <cellStyle name="Comma 5 5 5 2 3 2" xfId="16532"/>
    <cellStyle name="Comma 5 5 5 2 4" xfId="14151"/>
    <cellStyle name="Comma 5 5 5 3" xfId="5494"/>
    <cellStyle name="Comma 5 5 5 3 2" xfId="10510"/>
    <cellStyle name="Comma 5 5 5 3 2 2" xfId="22955"/>
    <cellStyle name="Comma 5 5 5 3 3" xfId="17948"/>
    <cellStyle name="Comma 5 5 5 4" xfId="8210"/>
    <cellStyle name="Comma 5 5 5 4 2" xfId="20656"/>
    <cellStyle name="Comma 5 5 5 5" xfId="11964"/>
    <cellStyle name="Comma 5 5 5 5 2" xfId="24400"/>
    <cellStyle name="Comma 5 5 5 6" xfId="6687"/>
    <cellStyle name="Comma 5 5 5 6 2" xfId="19138"/>
    <cellStyle name="Comma 5 5 5 7" xfId="3141"/>
    <cellStyle name="Comma 5 5 5 7 2" xfId="15649"/>
    <cellStyle name="Comma 5 5 5 8" xfId="13059"/>
    <cellStyle name="Comma 5 5 6" xfId="590"/>
    <cellStyle name="Comma 5 5 6 2" xfId="1696"/>
    <cellStyle name="Comma 5 5 6 2 2" xfId="9453"/>
    <cellStyle name="Comma 5 5 6 2 2 2" xfId="21898"/>
    <cellStyle name="Comma 5 5 6 2 3" xfId="4435"/>
    <cellStyle name="Comma 5 5 6 2 3 2" xfId="16891"/>
    <cellStyle name="Comma 5 5 6 2 4" xfId="14499"/>
    <cellStyle name="Comma 5 5 6 3" xfId="5843"/>
    <cellStyle name="Comma 5 5 6 3 2" xfId="10858"/>
    <cellStyle name="Comma 5 5 6 3 2 2" xfId="23303"/>
    <cellStyle name="Comma 5 5 6 3 3" xfId="18296"/>
    <cellStyle name="Comma 5 5 6 4" xfId="8569"/>
    <cellStyle name="Comma 5 5 6 4 2" xfId="21015"/>
    <cellStyle name="Comma 5 5 6 5" xfId="12312"/>
    <cellStyle name="Comma 5 5 6 5 2" xfId="24748"/>
    <cellStyle name="Comma 5 5 6 6" xfId="7046"/>
    <cellStyle name="Comma 5 5 6 6 2" xfId="19497"/>
    <cellStyle name="Comma 5 5 6 7" xfId="3500"/>
    <cellStyle name="Comma 5 5 6 7 2" xfId="16008"/>
    <cellStyle name="Comma 5 5 6 8" xfId="13406"/>
    <cellStyle name="Comma 5 5 7" xfId="2146"/>
    <cellStyle name="Comma 5 5 7 2" xfId="4786"/>
    <cellStyle name="Comma 5 5 7 2 2" xfId="9803"/>
    <cellStyle name="Comma 5 5 7 2 2 2" xfId="22248"/>
    <cellStyle name="Comma 5 5 7 2 3" xfId="17241"/>
    <cellStyle name="Comma 5 5 7 3" xfId="6184"/>
    <cellStyle name="Comma 5 5 7 3 2" xfId="11199"/>
    <cellStyle name="Comma 5 5 7 3 2 2" xfId="23644"/>
    <cellStyle name="Comma 5 5 7 3 3" xfId="18637"/>
    <cellStyle name="Comma 5 5 7 4" xfId="8049"/>
    <cellStyle name="Comma 5 5 7 4 2" xfId="20497"/>
    <cellStyle name="Comma 5 5 7 5" xfId="12653"/>
    <cellStyle name="Comma 5 5 7 5 2" xfId="25089"/>
    <cellStyle name="Comma 5 5 7 6" xfId="7397"/>
    <cellStyle name="Comma 5 5 7 6 2" xfId="19847"/>
    <cellStyle name="Comma 5 5 7 7" xfId="2976"/>
    <cellStyle name="Comma 5 5 7 7 2" xfId="15490"/>
    <cellStyle name="Comma 5 5 7 8" xfId="14840"/>
    <cellStyle name="Comma 5 5 8" xfId="994"/>
    <cellStyle name="Comma 5 5 8 2" xfId="11610"/>
    <cellStyle name="Comma 5 5 8 2 2" xfId="24046"/>
    <cellStyle name="Comma 5 5 8 3" xfId="8936"/>
    <cellStyle name="Comma 5 5 8 3 2" xfId="21381"/>
    <cellStyle name="Comma 5 5 8 4" xfId="3918"/>
    <cellStyle name="Comma 5 5 8 4 2" xfId="16374"/>
    <cellStyle name="Comma 5 5 8 5" xfId="13797"/>
    <cellStyle name="Comma 5 5 9" xfId="921"/>
    <cellStyle name="Comma 5 5 9 2" xfId="10154"/>
    <cellStyle name="Comma 5 5 9 2 2" xfId="22599"/>
    <cellStyle name="Comma 5 5 9 3" xfId="5138"/>
    <cellStyle name="Comma 5 5 9 3 2" xfId="17592"/>
    <cellStyle name="Comma 5 5 9 4" xfId="13724"/>
    <cellStyle name="Comma 5 6" xfId="178"/>
    <cellStyle name="Comma 5 6 10" xfId="6555"/>
    <cellStyle name="Comma 5 6 10 2" xfId="19006"/>
    <cellStyle name="Comma 5 6 11" xfId="2723"/>
    <cellStyle name="Comma 5 6 11 2" xfId="15243"/>
    <cellStyle name="Comma 5 6 12" xfId="13016"/>
    <cellStyle name="Comma 5 6 2" xfId="421"/>
    <cellStyle name="Comma 5 6 2 10" xfId="13244"/>
    <cellStyle name="Comma 5 6 2 2" xfId="782"/>
    <cellStyle name="Comma 5 6 2 2 2" xfId="1355"/>
    <cellStyle name="Comma 5 6 2 2 2 2" xfId="9460"/>
    <cellStyle name="Comma 5 6 2 2 2 2 2" xfId="21905"/>
    <cellStyle name="Comma 5 6 2 2 2 3" xfId="4442"/>
    <cellStyle name="Comma 5 6 2 2 2 3 2" xfId="16898"/>
    <cellStyle name="Comma 5 6 2 2 2 4" xfId="14158"/>
    <cellStyle name="Comma 5 6 2 2 3" xfId="5501"/>
    <cellStyle name="Comma 5 6 2 2 3 2" xfId="10517"/>
    <cellStyle name="Comma 5 6 2 2 3 2 2" xfId="22962"/>
    <cellStyle name="Comma 5 6 2 2 3 3" xfId="17955"/>
    <cellStyle name="Comma 5 6 2 2 4" xfId="8576"/>
    <cellStyle name="Comma 5 6 2 2 4 2" xfId="21022"/>
    <cellStyle name="Comma 5 6 2 2 5" xfId="11971"/>
    <cellStyle name="Comma 5 6 2 2 5 2" xfId="24407"/>
    <cellStyle name="Comma 5 6 2 2 6" xfId="7053"/>
    <cellStyle name="Comma 5 6 2 2 6 2" xfId="19504"/>
    <cellStyle name="Comma 5 6 2 2 7" xfId="3507"/>
    <cellStyle name="Comma 5 6 2 2 7 2" xfId="16015"/>
    <cellStyle name="Comma 5 6 2 2 8" xfId="13591"/>
    <cellStyle name="Comma 5 6 2 3" xfId="1703"/>
    <cellStyle name="Comma 5 6 2 3 2" xfId="4971"/>
    <cellStyle name="Comma 5 6 2 3 2 2" xfId="9988"/>
    <cellStyle name="Comma 5 6 2 3 2 2 2" xfId="22433"/>
    <cellStyle name="Comma 5 6 2 3 2 3" xfId="17426"/>
    <cellStyle name="Comma 5 6 2 3 3" xfId="5850"/>
    <cellStyle name="Comma 5 6 2 3 3 2" xfId="10865"/>
    <cellStyle name="Comma 5 6 2 3 3 2 2" xfId="23310"/>
    <cellStyle name="Comma 5 6 2 3 3 3" xfId="18303"/>
    <cellStyle name="Comma 5 6 2 3 4" xfId="8395"/>
    <cellStyle name="Comma 5 6 2 3 4 2" xfId="20841"/>
    <cellStyle name="Comma 5 6 2 3 5" xfId="12319"/>
    <cellStyle name="Comma 5 6 2 3 5 2" xfId="24755"/>
    <cellStyle name="Comma 5 6 2 3 6" xfId="7582"/>
    <cellStyle name="Comma 5 6 2 3 6 2" xfId="20032"/>
    <cellStyle name="Comma 5 6 2 3 7" xfId="3326"/>
    <cellStyle name="Comma 5 6 2 3 7 2" xfId="15834"/>
    <cellStyle name="Comma 5 6 2 3 8" xfId="14506"/>
    <cellStyle name="Comma 5 6 2 4" xfId="2344"/>
    <cellStyle name="Comma 5 6 2 4 2" xfId="6369"/>
    <cellStyle name="Comma 5 6 2 4 2 2" xfId="11384"/>
    <cellStyle name="Comma 5 6 2 4 2 2 2" xfId="23829"/>
    <cellStyle name="Comma 5 6 2 4 2 3" xfId="18822"/>
    <cellStyle name="Comma 5 6 2 4 3" xfId="12838"/>
    <cellStyle name="Comma 5 6 2 4 3 2" xfId="25274"/>
    <cellStyle name="Comma 5 6 2 4 4" xfId="9279"/>
    <cellStyle name="Comma 5 6 2 4 4 2" xfId="21724"/>
    <cellStyle name="Comma 5 6 2 4 5" xfId="4261"/>
    <cellStyle name="Comma 5 6 2 4 5 2" xfId="16717"/>
    <cellStyle name="Comma 5 6 2 4 6" xfId="15025"/>
    <cellStyle name="Comma 5 6 2 5" xfId="1179"/>
    <cellStyle name="Comma 5 6 2 5 2" xfId="10341"/>
    <cellStyle name="Comma 5 6 2 5 2 2" xfId="22786"/>
    <cellStyle name="Comma 5 6 2 5 3" xfId="5325"/>
    <cellStyle name="Comma 5 6 2 5 3 2" xfId="17779"/>
    <cellStyle name="Comma 5 6 2 5 4" xfId="13982"/>
    <cellStyle name="Comma 5 6 2 6" xfId="7902"/>
    <cellStyle name="Comma 5 6 2 6 2" xfId="20350"/>
    <cellStyle name="Comma 5 6 2 7" xfId="11795"/>
    <cellStyle name="Comma 5 6 2 7 2" xfId="24231"/>
    <cellStyle name="Comma 5 6 2 8" xfId="6872"/>
    <cellStyle name="Comma 5 6 2 8 2" xfId="19323"/>
    <cellStyle name="Comma 5 6 2 9" xfId="2823"/>
    <cellStyle name="Comma 5 6 2 9 2" xfId="15343"/>
    <cellStyle name="Comma 5 6 3" xfId="319"/>
    <cellStyle name="Comma 5 6 3 2" xfId="1354"/>
    <cellStyle name="Comma 5 6 3 2 2" xfId="9179"/>
    <cellStyle name="Comma 5 6 3 2 2 2" xfId="21624"/>
    <cellStyle name="Comma 5 6 3 2 3" xfId="4161"/>
    <cellStyle name="Comma 5 6 3 2 3 2" xfId="16617"/>
    <cellStyle name="Comma 5 6 3 2 4" xfId="14157"/>
    <cellStyle name="Comma 5 6 3 3" xfId="5500"/>
    <cellStyle name="Comma 5 6 3 3 2" xfId="10516"/>
    <cellStyle name="Comma 5 6 3 3 2 2" xfId="22961"/>
    <cellStyle name="Comma 5 6 3 3 3" xfId="17954"/>
    <cellStyle name="Comma 5 6 3 4" xfId="8295"/>
    <cellStyle name="Comma 5 6 3 4 2" xfId="20741"/>
    <cellStyle name="Comma 5 6 3 5" xfId="11970"/>
    <cellStyle name="Comma 5 6 3 5 2" xfId="24406"/>
    <cellStyle name="Comma 5 6 3 6" xfId="6772"/>
    <cellStyle name="Comma 5 6 3 6 2" xfId="19223"/>
    <cellStyle name="Comma 5 6 3 7" xfId="3226"/>
    <cellStyle name="Comma 5 6 3 7 2" xfId="15734"/>
    <cellStyle name="Comma 5 6 3 8" xfId="13144"/>
    <cellStyle name="Comma 5 6 4" xfId="681"/>
    <cellStyle name="Comma 5 6 4 2" xfId="1702"/>
    <cellStyle name="Comma 5 6 4 2 2" xfId="9459"/>
    <cellStyle name="Comma 5 6 4 2 2 2" xfId="21904"/>
    <cellStyle name="Comma 5 6 4 2 3" xfId="4441"/>
    <cellStyle name="Comma 5 6 4 2 3 2" xfId="16897"/>
    <cellStyle name="Comma 5 6 4 2 4" xfId="14505"/>
    <cellStyle name="Comma 5 6 4 3" xfId="5849"/>
    <cellStyle name="Comma 5 6 4 3 2" xfId="10864"/>
    <cellStyle name="Comma 5 6 4 3 2 2" xfId="23309"/>
    <cellStyle name="Comma 5 6 4 3 3" xfId="18302"/>
    <cellStyle name="Comma 5 6 4 4" xfId="8575"/>
    <cellStyle name="Comma 5 6 4 4 2" xfId="21021"/>
    <cellStyle name="Comma 5 6 4 5" xfId="12318"/>
    <cellStyle name="Comma 5 6 4 5 2" xfId="24754"/>
    <cellStyle name="Comma 5 6 4 6" xfId="7052"/>
    <cellStyle name="Comma 5 6 4 6 2" xfId="19503"/>
    <cellStyle name="Comma 5 6 4 7" xfId="3506"/>
    <cellStyle name="Comma 5 6 4 7 2" xfId="16014"/>
    <cellStyle name="Comma 5 6 4 8" xfId="13491"/>
    <cellStyle name="Comma 5 6 5" xfId="2242"/>
    <cellStyle name="Comma 5 6 5 2" xfId="4871"/>
    <cellStyle name="Comma 5 6 5 2 2" xfId="9888"/>
    <cellStyle name="Comma 5 6 5 2 2 2" xfId="22333"/>
    <cellStyle name="Comma 5 6 5 2 3" xfId="17326"/>
    <cellStyle name="Comma 5 6 5 3" xfId="6269"/>
    <cellStyle name="Comma 5 6 5 3 2" xfId="11284"/>
    <cellStyle name="Comma 5 6 5 3 2 2" xfId="23729"/>
    <cellStyle name="Comma 5 6 5 3 3" xfId="18722"/>
    <cellStyle name="Comma 5 6 5 4" xfId="8076"/>
    <cellStyle name="Comma 5 6 5 4 2" xfId="20524"/>
    <cellStyle name="Comma 5 6 5 5" xfId="12738"/>
    <cellStyle name="Comma 5 6 5 5 2" xfId="25174"/>
    <cellStyle name="Comma 5 6 5 6" xfId="7482"/>
    <cellStyle name="Comma 5 6 5 6 2" xfId="19932"/>
    <cellStyle name="Comma 5 6 5 7" xfId="3005"/>
    <cellStyle name="Comma 5 6 5 7 2" xfId="15517"/>
    <cellStyle name="Comma 5 6 5 8" xfId="14925"/>
    <cellStyle name="Comma 5 6 6" xfId="1079"/>
    <cellStyle name="Comma 5 6 6 2" xfId="8962"/>
    <cellStyle name="Comma 5 6 6 2 2" xfId="21407"/>
    <cellStyle name="Comma 5 6 6 3" xfId="3944"/>
    <cellStyle name="Comma 5 6 6 3 2" xfId="16400"/>
    <cellStyle name="Comma 5 6 6 4" xfId="13882"/>
    <cellStyle name="Comma 5 6 7" xfId="5225"/>
    <cellStyle name="Comma 5 6 7 2" xfId="10241"/>
    <cellStyle name="Comma 5 6 7 2 2" xfId="22686"/>
    <cellStyle name="Comma 5 6 7 3" xfId="17679"/>
    <cellStyle name="Comma 5 6 8" xfId="7802"/>
    <cellStyle name="Comma 5 6 8 2" xfId="20250"/>
    <cellStyle name="Comma 5 6 9" xfId="11695"/>
    <cellStyle name="Comma 5 6 9 2" xfId="24131"/>
    <cellStyle name="Comma 5 7" xfId="257"/>
    <cellStyle name="Comma 5 7 10" xfId="6603"/>
    <cellStyle name="Comma 5 7 10 2" xfId="19054"/>
    <cellStyle name="Comma 5 7 11" xfId="2666"/>
    <cellStyle name="Comma 5 7 11 2" xfId="15186"/>
    <cellStyle name="Comma 5 7 12" xfId="13087"/>
    <cellStyle name="Comma 5 7 2" xfId="471"/>
    <cellStyle name="Comma 5 7 2 10" xfId="13292"/>
    <cellStyle name="Comma 5 7 2 2" xfId="831"/>
    <cellStyle name="Comma 5 7 2 2 2" xfId="1357"/>
    <cellStyle name="Comma 5 7 2 2 2 2" xfId="9462"/>
    <cellStyle name="Comma 5 7 2 2 2 2 2" xfId="21907"/>
    <cellStyle name="Comma 5 7 2 2 2 3" xfId="4444"/>
    <cellStyle name="Comma 5 7 2 2 2 3 2" xfId="16900"/>
    <cellStyle name="Comma 5 7 2 2 2 4" xfId="14160"/>
    <cellStyle name="Comma 5 7 2 2 3" xfId="5503"/>
    <cellStyle name="Comma 5 7 2 2 3 2" xfId="10519"/>
    <cellStyle name="Comma 5 7 2 2 3 2 2" xfId="22964"/>
    <cellStyle name="Comma 5 7 2 2 3 3" xfId="17957"/>
    <cellStyle name="Comma 5 7 2 2 4" xfId="8578"/>
    <cellStyle name="Comma 5 7 2 2 4 2" xfId="21024"/>
    <cellStyle name="Comma 5 7 2 2 5" xfId="11973"/>
    <cellStyle name="Comma 5 7 2 2 5 2" xfId="24409"/>
    <cellStyle name="Comma 5 7 2 2 6" xfId="7055"/>
    <cellStyle name="Comma 5 7 2 2 6 2" xfId="19506"/>
    <cellStyle name="Comma 5 7 2 2 7" xfId="3509"/>
    <cellStyle name="Comma 5 7 2 2 7 2" xfId="16017"/>
    <cellStyle name="Comma 5 7 2 2 8" xfId="13639"/>
    <cellStyle name="Comma 5 7 2 3" xfId="1705"/>
    <cellStyle name="Comma 5 7 2 3 2" xfId="5019"/>
    <cellStyle name="Comma 5 7 2 3 2 2" xfId="10036"/>
    <cellStyle name="Comma 5 7 2 3 2 2 2" xfId="22481"/>
    <cellStyle name="Comma 5 7 2 3 2 3" xfId="17474"/>
    <cellStyle name="Comma 5 7 2 3 3" xfId="5852"/>
    <cellStyle name="Comma 5 7 2 3 3 2" xfId="10867"/>
    <cellStyle name="Comma 5 7 2 3 3 2 2" xfId="23312"/>
    <cellStyle name="Comma 5 7 2 3 3 3" xfId="18305"/>
    <cellStyle name="Comma 5 7 2 3 4" xfId="8443"/>
    <cellStyle name="Comma 5 7 2 3 4 2" xfId="20889"/>
    <cellStyle name="Comma 5 7 2 3 5" xfId="12321"/>
    <cellStyle name="Comma 5 7 2 3 5 2" xfId="24757"/>
    <cellStyle name="Comma 5 7 2 3 6" xfId="7630"/>
    <cellStyle name="Comma 5 7 2 3 6 2" xfId="20080"/>
    <cellStyle name="Comma 5 7 2 3 7" xfId="3374"/>
    <cellStyle name="Comma 5 7 2 3 7 2" xfId="15882"/>
    <cellStyle name="Comma 5 7 2 3 8" xfId="14508"/>
    <cellStyle name="Comma 5 7 2 4" xfId="2394"/>
    <cellStyle name="Comma 5 7 2 4 2" xfId="6417"/>
    <cellStyle name="Comma 5 7 2 4 2 2" xfId="11432"/>
    <cellStyle name="Comma 5 7 2 4 2 2 2" xfId="23877"/>
    <cellStyle name="Comma 5 7 2 4 2 3" xfId="18870"/>
    <cellStyle name="Comma 5 7 2 4 3" xfId="12886"/>
    <cellStyle name="Comma 5 7 2 4 3 2" xfId="25322"/>
    <cellStyle name="Comma 5 7 2 4 4" xfId="9327"/>
    <cellStyle name="Comma 5 7 2 4 4 2" xfId="21772"/>
    <cellStyle name="Comma 5 7 2 4 5" xfId="4309"/>
    <cellStyle name="Comma 5 7 2 4 5 2" xfId="16765"/>
    <cellStyle name="Comma 5 7 2 4 6" xfId="15073"/>
    <cellStyle name="Comma 5 7 2 5" xfId="1227"/>
    <cellStyle name="Comma 5 7 2 5 2" xfId="10389"/>
    <cellStyle name="Comma 5 7 2 5 2 2" xfId="22834"/>
    <cellStyle name="Comma 5 7 2 5 3" xfId="5373"/>
    <cellStyle name="Comma 5 7 2 5 3 2" xfId="17827"/>
    <cellStyle name="Comma 5 7 2 5 4" xfId="14030"/>
    <cellStyle name="Comma 5 7 2 6" xfId="7950"/>
    <cellStyle name="Comma 5 7 2 6 2" xfId="20398"/>
    <cellStyle name="Comma 5 7 2 7" xfId="11843"/>
    <cellStyle name="Comma 5 7 2 7 2" xfId="24279"/>
    <cellStyle name="Comma 5 7 2 8" xfId="6920"/>
    <cellStyle name="Comma 5 7 2 8 2" xfId="19371"/>
    <cellStyle name="Comma 5 7 2 9" xfId="2871"/>
    <cellStyle name="Comma 5 7 2 9 2" xfId="15391"/>
    <cellStyle name="Comma 5 7 3" xfId="620"/>
    <cellStyle name="Comma 5 7 3 2" xfId="1356"/>
    <cellStyle name="Comma 5 7 3 2 2" xfId="9122"/>
    <cellStyle name="Comma 5 7 3 2 2 2" xfId="21567"/>
    <cellStyle name="Comma 5 7 3 2 3" xfId="4104"/>
    <cellStyle name="Comma 5 7 3 2 3 2" xfId="16560"/>
    <cellStyle name="Comma 5 7 3 2 4" xfId="14159"/>
    <cellStyle name="Comma 5 7 3 3" xfId="5502"/>
    <cellStyle name="Comma 5 7 3 3 2" xfId="10518"/>
    <cellStyle name="Comma 5 7 3 3 2 2" xfId="22963"/>
    <cellStyle name="Comma 5 7 3 3 3" xfId="17956"/>
    <cellStyle name="Comma 5 7 3 4" xfId="8238"/>
    <cellStyle name="Comma 5 7 3 4 2" xfId="20684"/>
    <cellStyle name="Comma 5 7 3 5" xfId="11972"/>
    <cellStyle name="Comma 5 7 3 5 2" xfId="24408"/>
    <cellStyle name="Comma 5 7 3 6" xfId="6715"/>
    <cellStyle name="Comma 5 7 3 6 2" xfId="19166"/>
    <cellStyle name="Comma 5 7 3 7" xfId="3169"/>
    <cellStyle name="Comma 5 7 3 7 2" xfId="15677"/>
    <cellStyle name="Comma 5 7 3 8" xfId="13434"/>
    <cellStyle name="Comma 5 7 4" xfId="1704"/>
    <cellStyle name="Comma 5 7 4 2" xfId="4443"/>
    <cellStyle name="Comma 5 7 4 2 2" xfId="9461"/>
    <cellStyle name="Comma 5 7 4 2 2 2" xfId="21906"/>
    <cellStyle name="Comma 5 7 4 2 3" xfId="16899"/>
    <cellStyle name="Comma 5 7 4 3" xfId="5851"/>
    <cellStyle name="Comma 5 7 4 3 2" xfId="10866"/>
    <cellStyle name="Comma 5 7 4 3 2 2" xfId="23311"/>
    <cellStyle name="Comma 5 7 4 3 3" xfId="18304"/>
    <cellStyle name="Comma 5 7 4 4" xfId="8577"/>
    <cellStyle name="Comma 5 7 4 4 2" xfId="21023"/>
    <cellStyle name="Comma 5 7 4 5" xfId="12320"/>
    <cellStyle name="Comma 5 7 4 5 2" xfId="24756"/>
    <cellStyle name="Comma 5 7 4 6" xfId="7054"/>
    <cellStyle name="Comma 5 7 4 6 2" xfId="19505"/>
    <cellStyle name="Comma 5 7 4 7" xfId="3508"/>
    <cellStyle name="Comma 5 7 4 7 2" xfId="16016"/>
    <cellStyle name="Comma 5 7 4 8" xfId="14507"/>
    <cellStyle name="Comma 5 7 5" xfId="2180"/>
    <cellStyle name="Comma 5 7 5 2" xfId="4814"/>
    <cellStyle name="Comma 5 7 5 2 2" xfId="9831"/>
    <cellStyle name="Comma 5 7 5 2 2 2" xfId="22276"/>
    <cellStyle name="Comma 5 7 5 2 3" xfId="17269"/>
    <cellStyle name="Comma 5 7 5 3" xfId="6212"/>
    <cellStyle name="Comma 5 7 5 3 2" xfId="11227"/>
    <cellStyle name="Comma 5 7 5 3 2 2" xfId="23672"/>
    <cellStyle name="Comma 5 7 5 3 3" xfId="18665"/>
    <cellStyle name="Comma 5 7 5 4" xfId="8124"/>
    <cellStyle name="Comma 5 7 5 4 2" xfId="20572"/>
    <cellStyle name="Comma 5 7 5 5" xfId="12681"/>
    <cellStyle name="Comma 5 7 5 5 2" xfId="25117"/>
    <cellStyle name="Comma 5 7 5 6" xfId="7425"/>
    <cellStyle name="Comma 5 7 5 6 2" xfId="19875"/>
    <cellStyle name="Comma 5 7 5 7" xfId="3054"/>
    <cellStyle name="Comma 5 7 5 7 2" xfId="15565"/>
    <cellStyle name="Comma 5 7 5 8" xfId="14868"/>
    <cellStyle name="Comma 5 7 6" xfId="1022"/>
    <cellStyle name="Comma 5 7 6 2" xfId="9010"/>
    <cellStyle name="Comma 5 7 6 2 2" xfId="21455"/>
    <cellStyle name="Comma 5 7 6 3" xfId="3992"/>
    <cellStyle name="Comma 5 7 6 3 2" xfId="16448"/>
    <cellStyle name="Comma 5 7 6 4" xfId="13825"/>
    <cellStyle name="Comma 5 7 7" xfId="5168"/>
    <cellStyle name="Comma 5 7 7 2" xfId="10184"/>
    <cellStyle name="Comma 5 7 7 2 2" xfId="22629"/>
    <cellStyle name="Comma 5 7 7 3" xfId="17622"/>
    <cellStyle name="Comma 5 7 8" xfId="7745"/>
    <cellStyle name="Comma 5 7 8 2" xfId="20193"/>
    <cellStyle name="Comma 5 7 9" xfId="11638"/>
    <cellStyle name="Comma 5 7 9 2" xfId="24074"/>
    <cellStyle name="Comma 5 8" xfId="527"/>
    <cellStyle name="Comma 5 8 10" xfId="2927"/>
    <cellStyle name="Comma 5 8 10 2" xfId="15447"/>
    <cellStyle name="Comma 5 8 11" xfId="13348"/>
    <cellStyle name="Comma 5 8 2" xfId="887"/>
    <cellStyle name="Comma 5 8 2 2" xfId="1358"/>
    <cellStyle name="Comma 5 8 2 2 2" xfId="9383"/>
    <cellStyle name="Comma 5 8 2 2 2 2" xfId="21828"/>
    <cellStyle name="Comma 5 8 2 2 3" xfId="4365"/>
    <cellStyle name="Comma 5 8 2 2 3 2" xfId="16821"/>
    <cellStyle name="Comma 5 8 2 2 4" xfId="14161"/>
    <cellStyle name="Comma 5 8 2 3" xfId="5504"/>
    <cellStyle name="Comma 5 8 2 3 2" xfId="10520"/>
    <cellStyle name="Comma 5 8 2 3 2 2" xfId="22965"/>
    <cellStyle name="Comma 5 8 2 3 3" xfId="17958"/>
    <cellStyle name="Comma 5 8 2 4" xfId="8499"/>
    <cellStyle name="Comma 5 8 2 4 2" xfId="20945"/>
    <cellStyle name="Comma 5 8 2 5" xfId="11974"/>
    <cellStyle name="Comma 5 8 2 5 2" xfId="24410"/>
    <cellStyle name="Comma 5 8 2 6" xfId="6976"/>
    <cellStyle name="Comma 5 8 2 6 2" xfId="19427"/>
    <cellStyle name="Comma 5 8 2 7" xfId="3430"/>
    <cellStyle name="Comma 5 8 2 7 2" xfId="15938"/>
    <cellStyle name="Comma 5 8 2 8" xfId="13695"/>
    <cellStyle name="Comma 5 8 3" xfId="1706"/>
    <cellStyle name="Comma 5 8 3 2" xfId="4445"/>
    <cellStyle name="Comma 5 8 3 2 2" xfId="9463"/>
    <cellStyle name="Comma 5 8 3 2 2 2" xfId="21908"/>
    <cellStyle name="Comma 5 8 3 2 3" xfId="16901"/>
    <cellStyle name="Comma 5 8 3 3" xfId="5853"/>
    <cellStyle name="Comma 5 8 3 3 2" xfId="10868"/>
    <cellStyle name="Comma 5 8 3 3 2 2" xfId="23313"/>
    <cellStyle name="Comma 5 8 3 3 3" xfId="18306"/>
    <cellStyle name="Comma 5 8 3 4" xfId="8579"/>
    <cellStyle name="Comma 5 8 3 4 2" xfId="21025"/>
    <cellStyle name="Comma 5 8 3 5" xfId="12322"/>
    <cellStyle name="Comma 5 8 3 5 2" xfId="24758"/>
    <cellStyle name="Comma 5 8 3 6" xfId="7056"/>
    <cellStyle name="Comma 5 8 3 6 2" xfId="19507"/>
    <cellStyle name="Comma 5 8 3 7" xfId="3510"/>
    <cellStyle name="Comma 5 8 3 7 2" xfId="16018"/>
    <cellStyle name="Comma 5 8 3 8" xfId="14509"/>
    <cellStyle name="Comma 5 8 4" xfId="2450"/>
    <cellStyle name="Comma 5 8 4 2" xfId="5075"/>
    <cellStyle name="Comma 5 8 4 2 2" xfId="10092"/>
    <cellStyle name="Comma 5 8 4 2 2 2" xfId="22537"/>
    <cellStyle name="Comma 5 8 4 2 3" xfId="17530"/>
    <cellStyle name="Comma 5 8 4 3" xfId="6473"/>
    <cellStyle name="Comma 5 8 4 3 2" xfId="11488"/>
    <cellStyle name="Comma 5 8 4 3 2 2" xfId="23933"/>
    <cellStyle name="Comma 5 8 4 3 3" xfId="18926"/>
    <cellStyle name="Comma 5 8 4 4" xfId="8180"/>
    <cellStyle name="Comma 5 8 4 4 2" xfId="20628"/>
    <cellStyle name="Comma 5 8 4 5" xfId="12942"/>
    <cellStyle name="Comma 5 8 4 5 2" xfId="25378"/>
    <cellStyle name="Comma 5 8 4 6" xfId="7686"/>
    <cellStyle name="Comma 5 8 4 6 2" xfId="20136"/>
    <cellStyle name="Comma 5 8 4 7" xfId="3110"/>
    <cellStyle name="Comma 5 8 4 7 2" xfId="15621"/>
    <cellStyle name="Comma 5 8 4 8" xfId="15129"/>
    <cellStyle name="Comma 5 8 5" xfId="1283"/>
    <cellStyle name="Comma 5 8 5 2" xfId="9066"/>
    <cellStyle name="Comma 5 8 5 2 2" xfId="21511"/>
    <cellStyle name="Comma 5 8 5 3" xfId="4048"/>
    <cellStyle name="Comma 5 8 5 3 2" xfId="16504"/>
    <cellStyle name="Comma 5 8 5 4" xfId="14086"/>
    <cellStyle name="Comma 5 8 6" xfId="5429"/>
    <cellStyle name="Comma 5 8 6 2" xfId="10445"/>
    <cellStyle name="Comma 5 8 6 2 2" xfId="22890"/>
    <cellStyle name="Comma 5 8 6 3" xfId="17883"/>
    <cellStyle name="Comma 5 8 7" xfId="8006"/>
    <cellStyle name="Comma 5 8 7 2" xfId="20454"/>
    <cellStyle name="Comma 5 8 8" xfId="11899"/>
    <cellStyle name="Comma 5 8 8 2" xfId="24335"/>
    <cellStyle name="Comma 5 8 9" xfId="6659"/>
    <cellStyle name="Comma 5 8 9 2" xfId="19110"/>
    <cellStyle name="Comma 5 9" xfId="363"/>
    <cellStyle name="Comma 5 9 10" xfId="13187"/>
    <cellStyle name="Comma 5 9 2" xfId="724"/>
    <cellStyle name="Comma 5 9 2 2" xfId="1359"/>
    <cellStyle name="Comma 5 9 2 2 2" xfId="9464"/>
    <cellStyle name="Comma 5 9 2 2 2 2" xfId="21909"/>
    <cellStyle name="Comma 5 9 2 2 3" xfId="4446"/>
    <cellStyle name="Comma 5 9 2 2 3 2" xfId="16902"/>
    <cellStyle name="Comma 5 9 2 2 4" xfId="14162"/>
    <cellStyle name="Comma 5 9 2 3" xfId="5505"/>
    <cellStyle name="Comma 5 9 2 3 2" xfId="10521"/>
    <cellStyle name="Comma 5 9 2 3 2 2" xfId="22966"/>
    <cellStyle name="Comma 5 9 2 3 3" xfId="17959"/>
    <cellStyle name="Comma 5 9 2 4" xfId="8580"/>
    <cellStyle name="Comma 5 9 2 4 2" xfId="21026"/>
    <cellStyle name="Comma 5 9 2 5" xfId="11975"/>
    <cellStyle name="Comma 5 9 2 5 2" xfId="24411"/>
    <cellStyle name="Comma 5 9 2 6" xfId="7057"/>
    <cellStyle name="Comma 5 9 2 6 2" xfId="19508"/>
    <cellStyle name="Comma 5 9 2 7" xfId="3511"/>
    <cellStyle name="Comma 5 9 2 7 2" xfId="16019"/>
    <cellStyle name="Comma 5 9 2 8" xfId="13534"/>
    <cellStyle name="Comma 5 9 3" xfId="1707"/>
    <cellStyle name="Comma 5 9 3 2" xfId="4914"/>
    <cellStyle name="Comma 5 9 3 2 2" xfId="9931"/>
    <cellStyle name="Comma 5 9 3 2 2 2" xfId="22376"/>
    <cellStyle name="Comma 5 9 3 2 3" xfId="17369"/>
    <cellStyle name="Comma 5 9 3 3" xfId="5854"/>
    <cellStyle name="Comma 5 9 3 3 2" xfId="10869"/>
    <cellStyle name="Comma 5 9 3 3 2 2" xfId="23314"/>
    <cellStyle name="Comma 5 9 3 3 3" xfId="18307"/>
    <cellStyle name="Comma 5 9 3 4" xfId="8338"/>
    <cellStyle name="Comma 5 9 3 4 2" xfId="20784"/>
    <cellStyle name="Comma 5 9 3 5" xfId="12323"/>
    <cellStyle name="Comma 5 9 3 5 2" xfId="24759"/>
    <cellStyle name="Comma 5 9 3 6" xfId="7525"/>
    <cellStyle name="Comma 5 9 3 6 2" xfId="19975"/>
    <cellStyle name="Comma 5 9 3 7" xfId="3269"/>
    <cellStyle name="Comma 5 9 3 7 2" xfId="15777"/>
    <cellStyle name="Comma 5 9 3 8" xfId="14510"/>
    <cellStyle name="Comma 5 9 4" xfId="2286"/>
    <cellStyle name="Comma 5 9 4 2" xfId="6312"/>
    <cellStyle name="Comma 5 9 4 2 2" xfId="11327"/>
    <cellStyle name="Comma 5 9 4 2 2 2" xfId="23772"/>
    <cellStyle name="Comma 5 9 4 2 3" xfId="18765"/>
    <cellStyle name="Comma 5 9 4 3" xfId="12781"/>
    <cellStyle name="Comma 5 9 4 3 2" xfId="25217"/>
    <cellStyle name="Comma 5 9 4 4" xfId="9222"/>
    <cellStyle name="Comma 5 9 4 4 2" xfId="21667"/>
    <cellStyle name="Comma 5 9 4 5" xfId="4204"/>
    <cellStyle name="Comma 5 9 4 5 2" xfId="16660"/>
    <cellStyle name="Comma 5 9 4 6" xfId="14968"/>
    <cellStyle name="Comma 5 9 5" xfId="1122"/>
    <cellStyle name="Comma 5 9 5 2" xfId="10284"/>
    <cellStyle name="Comma 5 9 5 2 2" xfId="22729"/>
    <cellStyle name="Comma 5 9 5 3" xfId="5268"/>
    <cellStyle name="Comma 5 9 5 3 2" xfId="17722"/>
    <cellStyle name="Comma 5 9 5 4" xfId="13925"/>
    <cellStyle name="Comma 5 9 6" xfId="7845"/>
    <cellStyle name="Comma 5 9 6 2" xfId="20293"/>
    <cellStyle name="Comma 5 9 7" xfId="11738"/>
    <cellStyle name="Comma 5 9 7 2" xfId="24174"/>
    <cellStyle name="Comma 5 9 8" xfId="6815"/>
    <cellStyle name="Comma 5 9 8 2" xfId="19266"/>
    <cellStyle name="Comma 5 9 9" xfId="2766"/>
    <cellStyle name="Comma 5 9 9 2" xfId="15286"/>
    <cellStyle name="Comma 6" xfId="103"/>
    <cellStyle name="Comma 6 10" xfId="956"/>
    <cellStyle name="Comma 6 10 2" xfId="11572"/>
    <cellStyle name="Comma 6 10 2 2" xfId="24008"/>
    <cellStyle name="Comma 6 10 3" xfId="10116"/>
    <cellStyle name="Comma 6 10 3 2" xfId="22561"/>
    <cellStyle name="Comma 6 10 4" xfId="5100"/>
    <cellStyle name="Comma 6 10 4 2" xfId="17554"/>
    <cellStyle name="Comma 6 10 5" xfId="13759"/>
    <cellStyle name="Comma 6 11" xfId="926"/>
    <cellStyle name="Comma 6 11 2" xfId="7699"/>
    <cellStyle name="Comma 6 11 2 2" xfId="20147"/>
    <cellStyle name="Comma 6 11 3" xfId="13729"/>
    <cellStyle name="Comma 6 12" xfId="11542"/>
    <cellStyle name="Comma 6 12 2" xfId="23978"/>
    <cellStyle name="Comma 6 13" xfId="6515"/>
    <cellStyle name="Comma 6 13 2" xfId="18966"/>
    <cellStyle name="Comma 6 14" xfId="2616"/>
    <cellStyle name="Comma 6 14 2" xfId="15140"/>
    <cellStyle name="Comma 6 15" xfId="12967"/>
    <cellStyle name="Comma 6 2" xfId="153"/>
    <cellStyle name="Comma 6 2 10" xfId="7722"/>
    <cellStyle name="Comma 6 2 10 2" xfId="20170"/>
    <cellStyle name="Comma 6 2 11" xfId="11615"/>
    <cellStyle name="Comma 6 2 11 2" xfId="24051"/>
    <cellStyle name="Comma 6 2 12" xfId="6534"/>
    <cellStyle name="Comma 6 2 12 2" xfId="18985"/>
    <cellStyle name="Comma 6 2 13" xfId="2642"/>
    <cellStyle name="Comma 6 2 13 2" xfId="15163"/>
    <cellStyle name="Comma 6 2 14" xfId="12991"/>
    <cellStyle name="Comma 6 2 2" xfId="296"/>
    <cellStyle name="Comma 6 2 2 10" xfId="6638"/>
    <cellStyle name="Comma 6 2 2 10 2" xfId="19089"/>
    <cellStyle name="Comma 6 2 2 11" xfId="2702"/>
    <cellStyle name="Comma 6 2 2 11 2" xfId="15222"/>
    <cellStyle name="Comma 6 2 2 12" xfId="13123"/>
    <cellStyle name="Comma 6 2 2 2" xfId="506"/>
    <cellStyle name="Comma 6 2 2 2 10" xfId="13327"/>
    <cellStyle name="Comma 6 2 2 2 2" xfId="866"/>
    <cellStyle name="Comma 6 2 2 2 2 2" xfId="1363"/>
    <cellStyle name="Comma 6 2 2 2 2 2 2" xfId="9468"/>
    <cellStyle name="Comma 6 2 2 2 2 2 2 2" xfId="21913"/>
    <cellStyle name="Comma 6 2 2 2 2 2 3" xfId="4450"/>
    <cellStyle name="Comma 6 2 2 2 2 2 3 2" xfId="16906"/>
    <cellStyle name="Comma 6 2 2 2 2 2 4" xfId="14166"/>
    <cellStyle name="Comma 6 2 2 2 2 3" xfId="5509"/>
    <cellStyle name="Comma 6 2 2 2 2 3 2" xfId="10525"/>
    <cellStyle name="Comma 6 2 2 2 2 3 2 2" xfId="22970"/>
    <cellStyle name="Comma 6 2 2 2 2 3 3" xfId="17963"/>
    <cellStyle name="Comma 6 2 2 2 2 4" xfId="8584"/>
    <cellStyle name="Comma 6 2 2 2 2 4 2" xfId="21030"/>
    <cellStyle name="Comma 6 2 2 2 2 5" xfId="11979"/>
    <cellStyle name="Comma 6 2 2 2 2 5 2" xfId="24415"/>
    <cellStyle name="Comma 6 2 2 2 2 6" xfId="7061"/>
    <cellStyle name="Comma 6 2 2 2 2 6 2" xfId="19512"/>
    <cellStyle name="Comma 6 2 2 2 2 7" xfId="3515"/>
    <cellStyle name="Comma 6 2 2 2 2 7 2" xfId="16023"/>
    <cellStyle name="Comma 6 2 2 2 2 8" xfId="13674"/>
    <cellStyle name="Comma 6 2 2 2 3" xfId="1711"/>
    <cellStyle name="Comma 6 2 2 2 3 2" xfId="5054"/>
    <cellStyle name="Comma 6 2 2 2 3 2 2" xfId="10071"/>
    <cellStyle name="Comma 6 2 2 2 3 2 2 2" xfId="22516"/>
    <cellStyle name="Comma 6 2 2 2 3 2 3" xfId="17509"/>
    <cellStyle name="Comma 6 2 2 2 3 3" xfId="5858"/>
    <cellStyle name="Comma 6 2 2 2 3 3 2" xfId="10873"/>
    <cellStyle name="Comma 6 2 2 2 3 3 2 2" xfId="23318"/>
    <cellStyle name="Comma 6 2 2 2 3 3 3" xfId="18311"/>
    <cellStyle name="Comma 6 2 2 2 3 4" xfId="8478"/>
    <cellStyle name="Comma 6 2 2 2 3 4 2" xfId="20924"/>
    <cellStyle name="Comma 6 2 2 2 3 5" xfId="12327"/>
    <cellStyle name="Comma 6 2 2 2 3 5 2" xfId="24763"/>
    <cellStyle name="Comma 6 2 2 2 3 6" xfId="7665"/>
    <cellStyle name="Comma 6 2 2 2 3 6 2" xfId="20115"/>
    <cellStyle name="Comma 6 2 2 2 3 7" xfId="3409"/>
    <cellStyle name="Comma 6 2 2 2 3 7 2" xfId="15917"/>
    <cellStyle name="Comma 6 2 2 2 3 8" xfId="14514"/>
    <cellStyle name="Comma 6 2 2 2 4" xfId="2429"/>
    <cellStyle name="Comma 6 2 2 2 4 2" xfId="6452"/>
    <cellStyle name="Comma 6 2 2 2 4 2 2" xfId="11467"/>
    <cellStyle name="Comma 6 2 2 2 4 2 2 2" xfId="23912"/>
    <cellStyle name="Comma 6 2 2 2 4 2 3" xfId="18905"/>
    <cellStyle name="Comma 6 2 2 2 4 3" xfId="12921"/>
    <cellStyle name="Comma 6 2 2 2 4 3 2" xfId="25357"/>
    <cellStyle name="Comma 6 2 2 2 4 4" xfId="9362"/>
    <cellStyle name="Comma 6 2 2 2 4 4 2" xfId="21807"/>
    <cellStyle name="Comma 6 2 2 2 4 5" xfId="4344"/>
    <cellStyle name="Comma 6 2 2 2 4 5 2" xfId="16800"/>
    <cellStyle name="Comma 6 2 2 2 4 6" xfId="15108"/>
    <cellStyle name="Comma 6 2 2 2 5" xfId="1262"/>
    <cellStyle name="Comma 6 2 2 2 5 2" xfId="10424"/>
    <cellStyle name="Comma 6 2 2 2 5 2 2" xfId="22869"/>
    <cellStyle name="Comma 6 2 2 2 5 3" xfId="5408"/>
    <cellStyle name="Comma 6 2 2 2 5 3 2" xfId="17862"/>
    <cellStyle name="Comma 6 2 2 2 5 4" xfId="14065"/>
    <cellStyle name="Comma 6 2 2 2 6" xfId="7985"/>
    <cellStyle name="Comma 6 2 2 2 6 2" xfId="20433"/>
    <cellStyle name="Comma 6 2 2 2 7" xfId="11878"/>
    <cellStyle name="Comma 6 2 2 2 7 2" xfId="24314"/>
    <cellStyle name="Comma 6 2 2 2 8" xfId="6955"/>
    <cellStyle name="Comma 6 2 2 2 8 2" xfId="19406"/>
    <cellStyle name="Comma 6 2 2 2 9" xfId="2906"/>
    <cellStyle name="Comma 6 2 2 2 9 2" xfId="15426"/>
    <cellStyle name="Comma 6 2 2 3" xfId="659"/>
    <cellStyle name="Comma 6 2 2 3 2" xfId="1362"/>
    <cellStyle name="Comma 6 2 2 3 2 2" xfId="9158"/>
    <cellStyle name="Comma 6 2 2 3 2 2 2" xfId="21603"/>
    <cellStyle name="Comma 6 2 2 3 2 3" xfId="4140"/>
    <cellStyle name="Comma 6 2 2 3 2 3 2" xfId="16596"/>
    <cellStyle name="Comma 6 2 2 3 2 4" xfId="14165"/>
    <cellStyle name="Comma 6 2 2 3 3" xfId="5508"/>
    <cellStyle name="Comma 6 2 2 3 3 2" xfId="10524"/>
    <cellStyle name="Comma 6 2 2 3 3 2 2" xfId="22969"/>
    <cellStyle name="Comma 6 2 2 3 3 3" xfId="17962"/>
    <cellStyle name="Comma 6 2 2 3 4" xfId="8274"/>
    <cellStyle name="Comma 6 2 2 3 4 2" xfId="20720"/>
    <cellStyle name="Comma 6 2 2 3 5" xfId="11978"/>
    <cellStyle name="Comma 6 2 2 3 5 2" xfId="24414"/>
    <cellStyle name="Comma 6 2 2 3 6" xfId="6751"/>
    <cellStyle name="Comma 6 2 2 3 6 2" xfId="19202"/>
    <cellStyle name="Comma 6 2 2 3 7" xfId="3205"/>
    <cellStyle name="Comma 6 2 2 3 7 2" xfId="15713"/>
    <cellStyle name="Comma 6 2 2 3 8" xfId="13470"/>
    <cellStyle name="Comma 6 2 2 4" xfId="1710"/>
    <cellStyle name="Comma 6 2 2 4 2" xfId="4449"/>
    <cellStyle name="Comma 6 2 2 4 2 2" xfId="9467"/>
    <cellStyle name="Comma 6 2 2 4 2 2 2" xfId="21912"/>
    <cellStyle name="Comma 6 2 2 4 2 3" xfId="16905"/>
    <cellStyle name="Comma 6 2 2 4 3" xfId="5857"/>
    <cellStyle name="Comma 6 2 2 4 3 2" xfId="10872"/>
    <cellStyle name="Comma 6 2 2 4 3 2 2" xfId="23317"/>
    <cellStyle name="Comma 6 2 2 4 3 3" xfId="18310"/>
    <cellStyle name="Comma 6 2 2 4 4" xfId="8583"/>
    <cellStyle name="Comma 6 2 2 4 4 2" xfId="21029"/>
    <cellStyle name="Comma 6 2 2 4 5" xfId="12326"/>
    <cellStyle name="Comma 6 2 2 4 5 2" xfId="24762"/>
    <cellStyle name="Comma 6 2 2 4 6" xfId="7060"/>
    <cellStyle name="Comma 6 2 2 4 6 2" xfId="19511"/>
    <cellStyle name="Comma 6 2 2 4 7" xfId="3514"/>
    <cellStyle name="Comma 6 2 2 4 7 2" xfId="16022"/>
    <cellStyle name="Comma 6 2 2 4 8" xfId="14513"/>
    <cellStyle name="Comma 6 2 2 5" xfId="2219"/>
    <cellStyle name="Comma 6 2 2 5 2" xfId="4850"/>
    <cellStyle name="Comma 6 2 2 5 2 2" xfId="9867"/>
    <cellStyle name="Comma 6 2 2 5 2 2 2" xfId="22312"/>
    <cellStyle name="Comma 6 2 2 5 2 3" xfId="17305"/>
    <cellStyle name="Comma 6 2 2 5 3" xfId="6248"/>
    <cellStyle name="Comma 6 2 2 5 3 2" xfId="11263"/>
    <cellStyle name="Comma 6 2 2 5 3 2 2" xfId="23708"/>
    <cellStyle name="Comma 6 2 2 5 3 3" xfId="18701"/>
    <cellStyle name="Comma 6 2 2 5 4" xfId="8159"/>
    <cellStyle name="Comma 6 2 2 5 4 2" xfId="20607"/>
    <cellStyle name="Comma 6 2 2 5 5" xfId="12717"/>
    <cellStyle name="Comma 6 2 2 5 5 2" xfId="25153"/>
    <cellStyle name="Comma 6 2 2 5 6" xfId="7461"/>
    <cellStyle name="Comma 6 2 2 5 6 2" xfId="19911"/>
    <cellStyle name="Comma 6 2 2 5 7" xfId="3089"/>
    <cellStyle name="Comma 6 2 2 5 7 2" xfId="15600"/>
    <cellStyle name="Comma 6 2 2 5 8" xfId="14904"/>
    <cellStyle name="Comma 6 2 2 6" xfId="1058"/>
    <cellStyle name="Comma 6 2 2 6 2" xfId="9045"/>
    <cellStyle name="Comma 6 2 2 6 2 2" xfId="21490"/>
    <cellStyle name="Comma 6 2 2 6 3" xfId="4027"/>
    <cellStyle name="Comma 6 2 2 6 3 2" xfId="16483"/>
    <cellStyle name="Comma 6 2 2 6 4" xfId="13861"/>
    <cellStyle name="Comma 6 2 2 7" xfId="5204"/>
    <cellStyle name="Comma 6 2 2 7 2" xfId="10220"/>
    <cellStyle name="Comma 6 2 2 7 2 2" xfId="22665"/>
    <cellStyle name="Comma 6 2 2 7 3" xfId="17658"/>
    <cellStyle name="Comma 6 2 2 8" xfId="7781"/>
    <cellStyle name="Comma 6 2 2 8 2" xfId="20229"/>
    <cellStyle name="Comma 6 2 2 9" xfId="11674"/>
    <cellStyle name="Comma 6 2 2 9 2" xfId="24110"/>
    <cellStyle name="Comma 6 2 3" xfId="463"/>
    <cellStyle name="Comma 6 2 3 10" xfId="2864"/>
    <cellStyle name="Comma 6 2 3 10 2" xfId="15384"/>
    <cellStyle name="Comma 6 2 3 11" xfId="13285"/>
    <cellStyle name="Comma 6 2 3 2" xfId="824"/>
    <cellStyle name="Comma 6 2 3 2 2" xfId="1364"/>
    <cellStyle name="Comma 6 2 3 2 2 2" xfId="9320"/>
    <cellStyle name="Comma 6 2 3 2 2 2 2" xfId="21765"/>
    <cellStyle name="Comma 6 2 3 2 2 3" xfId="4302"/>
    <cellStyle name="Comma 6 2 3 2 2 3 2" xfId="16758"/>
    <cellStyle name="Comma 6 2 3 2 2 4" xfId="14167"/>
    <cellStyle name="Comma 6 2 3 2 3" xfId="5510"/>
    <cellStyle name="Comma 6 2 3 2 3 2" xfId="10526"/>
    <cellStyle name="Comma 6 2 3 2 3 2 2" xfId="22971"/>
    <cellStyle name="Comma 6 2 3 2 3 3" xfId="17964"/>
    <cellStyle name="Comma 6 2 3 2 4" xfId="8436"/>
    <cellStyle name="Comma 6 2 3 2 4 2" xfId="20882"/>
    <cellStyle name="Comma 6 2 3 2 5" xfId="11980"/>
    <cellStyle name="Comma 6 2 3 2 5 2" xfId="24416"/>
    <cellStyle name="Comma 6 2 3 2 6" xfId="6913"/>
    <cellStyle name="Comma 6 2 3 2 6 2" xfId="19364"/>
    <cellStyle name="Comma 6 2 3 2 7" xfId="3367"/>
    <cellStyle name="Comma 6 2 3 2 7 2" xfId="15875"/>
    <cellStyle name="Comma 6 2 3 2 8" xfId="13632"/>
    <cellStyle name="Comma 6 2 3 3" xfId="1712"/>
    <cellStyle name="Comma 6 2 3 3 2" xfId="4451"/>
    <cellStyle name="Comma 6 2 3 3 2 2" xfId="9469"/>
    <cellStyle name="Comma 6 2 3 3 2 2 2" xfId="21914"/>
    <cellStyle name="Comma 6 2 3 3 2 3" xfId="16907"/>
    <cellStyle name="Comma 6 2 3 3 3" xfId="5859"/>
    <cellStyle name="Comma 6 2 3 3 3 2" xfId="10874"/>
    <cellStyle name="Comma 6 2 3 3 3 2 2" xfId="23319"/>
    <cellStyle name="Comma 6 2 3 3 3 3" xfId="18312"/>
    <cellStyle name="Comma 6 2 3 3 4" xfId="8585"/>
    <cellStyle name="Comma 6 2 3 3 4 2" xfId="21031"/>
    <cellStyle name="Comma 6 2 3 3 5" xfId="12328"/>
    <cellStyle name="Comma 6 2 3 3 5 2" xfId="24764"/>
    <cellStyle name="Comma 6 2 3 3 6" xfId="7062"/>
    <cellStyle name="Comma 6 2 3 3 6 2" xfId="19513"/>
    <cellStyle name="Comma 6 2 3 3 7" xfId="3516"/>
    <cellStyle name="Comma 6 2 3 3 7 2" xfId="16024"/>
    <cellStyle name="Comma 6 2 3 3 8" xfId="14515"/>
    <cellStyle name="Comma 6 2 3 4" xfId="2386"/>
    <cellStyle name="Comma 6 2 3 4 2" xfId="5012"/>
    <cellStyle name="Comma 6 2 3 4 2 2" xfId="10029"/>
    <cellStyle name="Comma 6 2 3 4 2 2 2" xfId="22474"/>
    <cellStyle name="Comma 6 2 3 4 2 3" xfId="17467"/>
    <cellStyle name="Comma 6 2 3 4 3" xfId="6410"/>
    <cellStyle name="Comma 6 2 3 4 3 2" xfId="11425"/>
    <cellStyle name="Comma 6 2 3 4 3 2 2" xfId="23870"/>
    <cellStyle name="Comma 6 2 3 4 3 3" xfId="18863"/>
    <cellStyle name="Comma 6 2 3 4 4" xfId="8117"/>
    <cellStyle name="Comma 6 2 3 4 4 2" xfId="20565"/>
    <cellStyle name="Comma 6 2 3 4 5" xfId="12879"/>
    <cellStyle name="Comma 6 2 3 4 5 2" xfId="25315"/>
    <cellStyle name="Comma 6 2 3 4 6" xfId="7623"/>
    <cellStyle name="Comma 6 2 3 4 6 2" xfId="20073"/>
    <cellStyle name="Comma 6 2 3 4 7" xfId="3047"/>
    <cellStyle name="Comma 6 2 3 4 7 2" xfId="15558"/>
    <cellStyle name="Comma 6 2 3 4 8" xfId="15066"/>
    <cellStyle name="Comma 6 2 3 5" xfId="1220"/>
    <cellStyle name="Comma 6 2 3 5 2" xfId="9003"/>
    <cellStyle name="Comma 6 2 3 5 2 2" xfId="21448"/>
    <cellStyle name="Comma 6 2 3 5 3" xfId="3985"/>
    <cellStyle name="Comma 6 2 3 5 3 2" xfId="16441"/>
    <cellStyle name="Comma 6 2 3 5 4" xfId="14023"/>
    <cellStyle name="Comma 6 2 3 6" xfId="5366"/>
    <cellStyle name="Comma 6 2 3 6 2" xfId="10382"/>
    <cellStyle name="Comma 6 2 3 6 2 2" xfId="22827"/>
    <cellStyle name="Comma 6 2 3 6 3" xfId="17820"/>
    <cellStyle name="Comma 6 2 3 7" xfId="7943"/>
    <cellStyle name="Comma 6 2 3 7 2" xfId="20391"/>
    <cellStyle name="Comma 6 2 3 8" xfId="11836"/>
    <cellStyle name="Comma 6 2 3 8 2" xfId="24272"/>
    <cellStyle name="Comma 6 2 3 9" xfId="6596"/>
    <cellStyle name="Comma 6 2 3 9 2" xfId="19047"/>
    <cellStyle name="Comma 6 2 4" xfId="399"/>
    <cellStyle name="Comma 6 2 4 10" xfId="13223"/>
    <cellStyle name="Comma 6 2 4 2" xfId="760"/>
    <cellStyle name="Comma 6 2 4 2 2" xfId="1365"/>
    <cellStyle name="Comma 6 2 4 2 2 2" xfId="9470"/>
    <cellStyle name="Comma 6 2 4 2 2 2 2" xfId="21915"/>
    <cellStyle name="Comma 6 2 4 2 2 3" xfId="4452"/>
    <cellStyle name="Comma 6 2 4 2 2 3 2" xfId="16908"/>
    <cellStyle name="Comma 6 2 4 2 2 4" xfId="14168"/>
    <cellStyle name="Comma 6 2 4 2 3" xfId="5511"/>
    <cellStyle name="Comma 6 2 4 2 3 2" xfId="10527"/>
    <cellStyle name="Comma 6 2 4 2 3 2 2" xfId="22972"/>
    <cellStyle name="Comma 6 2 4 2 3 3" xfId="17965"/>
    <cellStyle name="Comma 6 2 4 2 4" xfId="8586"/>
    <cellStyle name="Comma 6 2 4 2 4 2" xfId="21032"/>
    <cellStyle name="Comma 6 2 4 2 5" xfId="11981"/>
    <cellStyle name="Comma 6 2 4 2 5 2" xfId="24417"/>
    <cellStyle name="Comma 6 2 4 2 6" xfId="7063"/>
    <cellStyle name="Comma 6 2 4 2 6 2" xfId="19514"/>
    <cellStyle name="Comma 6 2 4 2 7" xfId="3517"/>
    <cellStyle name="Comma 6 2 4 2 7 2" xfId="16025"/>
    <cellStyle name="Comma 6 2 4 2 8" xfId="13570"/>
    <cellStyle name="Comma 6 2 4 3" xfId="1713"/>
    <cellStyle name="Comma 6 2 4 3 2" xfId="4950"/>
    <cellStyle name="Comma 6 2 4 3 2 2" xfId="9967"/>
    <cellStyle name="Comma 6 2 4 3 2 2 2" xfId="22412"/>
    <cellStyle name="Comma 6 2 4 3 2 3" xfId="17405"/>
    <cellStyle name="Comma 6 2 4 3 3" xfId="5860"/>
    <cellStyle name="Comma 6 2 4 3 3 2" xfId="10875"/>
    <cellStyle name="Comma 6 2 4 3 3 2 2" xfId="23320"/>
    <cellStyle name="Comma 6 2 4 3 3 3" xfId="18313"/>
    <cellStyle name="Comma 6 2 4 3 4" xfId="8374"/>
    <cellStyle name="Comma 6 2 4 3 4 2" xfId="20820"/>
    <cellStyle name="Comma 6 2 4 3 5" xfId="12329"/>
    <cellStyle name="Comma 6 2 4 3 5 2" xfId="24765"/>
    <cellStyle name="Comma 6 2 4 3 6" xfId="7561"/>
    <cellStyle name="Comma 6 2 4 3 6 2" xfId="20011"/>
    <cellStyle name="Comma 6 2 4 3 7" xfId="3305"/>
    <cellStyle name="Comma 6 2 4 3 7 2" xfId="15813"/>
    <cellStyle name="Comma 6 2 4 3 8" xfId="14516"/>
    <cellStyle name="Comma 6 2 4 4" xfId="2322"/>
    <cellStyle name="Comma 6 2 4 4 2" xfId="6348"/>
    <cellStyle name="Comma 6 2 4 4 2 2" xfId="11363"/>
    <cellStyle name="Comma 6 2 4 4 2 2 2" xfId="23808"/>
    <cellStyle name="Comma 6 2 4 4 2 3" xfId="18801"/>
    <cellStyle name="Comma 6 2 4 4 3" xfId="12817"/>
    <cellStyle name="Comma 6 2 4 4 3 2" xfId="25253"/>
    <cellStyle name="Comma 6 2 4 4 4" xfId="9258"/>
    <cellStyle name="Comma 6 2 4 4 4 2" xfId="21703"/>
    <cellStyle name="Comma 6 2 4 4 5" xfId="4240"/>
    <cellStyle name="Comma 6 2 4 4 5 2" xfId="16696"/>
    <cellStyle name="Comma 6 2 4 4 6" xfId="15004"/>
    <cellStyle name="Comma 6 2 4 5" xfId="1158"/>
    <cellStyle name="Comma 6 2 4 5 2" xfId="10320"/>
    <cellStyle name="Comma 6 2 4 5 2 2" xfId="22765"/>
    <cellStyle name="Comma 6 2 4 5 3" xfId="5304"/>
    <cellStyle name="Comma 6 2 4 5 3 2" xfId="17758"/>
    <cellStyle name="Comma 6 2 4 5 4" xfId="13961"/>
    <cellStyle name="Comma 6 2 4 6" xfId="7881"/>
    <cellStyle name="Comma 6 2 4 6 2" xfId="20329"/>
    <cellStyle name="Comma 6 2 4 7" xfId="11774"/>
    <cellStyle name="Comma 6 2 4 7 2" xfId="24210"/>
    <cellStyle name="Comma 6 2 4 8" xfId="6851"/>
    <cellStyle name="Comma 6 2 4 8 2" xfId="19302"/>
    <cellStyle name="Comma 6 2 4 9" xfId="2802"/>
    <cellStyle name="Comma 6 2 4 9 2" xfId="15322"/>
    <cellStyle name="Comma 6 2 5" xfId="228"/>
    <cellStyle name="Comma 6 2 5 2" xfId="1361"/>
    <cellStyle name="Comma 6 2 5 2 2" xfId="9099"/>
    <cellStyle name="Comma 6 2 5 2 2 2" xfId="21544"/>
    <cellStyle name="Comma 6 2 5 2 3" xfId="4081"/>
    <cellStyle name="Comma 6 2 5 2 3 2" xfId="16537"/>
    <cellStyle name="Comma 6 2 5 2 4" xfId="14164"/>
    <cellStyle name="Comma 6 2 5 3" xfId="5507"/>
    <cellStyle name="Comma 6 2 5 3 2" xfId="10523"/>
    <cellStyle name="Comma 6 2 5 3 2 2" xfId="22968"/>
    <cellStyle name="Comma 6 2 5 3 3" xfId="17961"/>
    <cellStyle name="Comma 6 2 5 4" xfId="8215"/>
    <cellStyle name="Comma 6 2 5 4 2" xfId="20661"/>
    <cellStyle name="Comma 6 2 5 5" xfId="11977"/>
    <cellStyle name="Comma 6 2 5 5 2" xfId="24413"/>
    <cellStyle name="Comma 6 2 5 6" xfId="6692"/>
    <cellStyle name="Comma 6 2 5 6 2" xfId="19143"/>
    <cellStyle name="Comma 6 2 5 7" xfId="3146"/>
    <cellStyle name="Comma 6 2 5 7 2" xfId="15654"/>
    <cellStyle name="Comma 6 2 5 8" xfId="13064"/>
    <cellStyle name="Comma 6 2 6" xfId="595"/>
    <cellStyle name="Comma 6 2 6 2" xfId="1709"/>
    <cellStyle name="Comma 6 2 6 2 2" xfId="9466"/>
    <cellStyle name="Comma 6 2 6 2 2 2" xfId="21911"/>
    <cellStyle name="Comma 6 2 6 2 3" xfId="4448"/>
    <cellStyle name="Comma 6 2 6 2 3 2" xfId="16904"/>
    <cellStyle name="Comma 6 2 6 2 4" xfId="14512"/>
    <cellStyle name="Comma 6 2 6 3" xfId="5856"/>
    <cellStyle name="Comma 6 2 6 3 2" xfId="10871"/>
    <cellStyle name="Comma 6 2 6 3 2 2" xfId="23316"/>
    <cellStyle name="Comma 6 2 6 3 3" xfId="18309"/>
    <cellStyle name="Comma 6 2 6 4" xfId="8582"/>
    <cellStyle name="Comma 6 2 6 4 2" xfId="21028"/>
    <cellStyle name="Comma 6 2 6 5" xfId="12325"/>
    <cellStyle name="Comma 6 2 6 5 2" xfId="24761"/>
    <cellStyle name="Comma 6 2 6 6" xfId="7059"/>
    <cellStyle name="Comma 6 2 6 6 2" xfId="19510"/>
    <cellStyle name="Comma 6 2 6 7" xfId="3513"/>
    <cellStyle name="Comma 6 2 6 7 2" xfId="16021"/>
    <cellStyle name="Comma 6 2 6 8" xfId="13411"/>
    <cellStyle name="Comma 6 2 7" xfId="2151"/>
    <cellStyle name="Comma 6 2 7 2" xfId="4791"/>
    <cellStyle name="Comma 6 2 7 2 2" xfId="9808"/>
    <cellStyle name="Comma 6 2 7 2 2 2" xfId="22253"/>
    <cellStyle name="Comma 6 2 7 2 3" xfId="17246"/>
    <cellStyle name="Comma 6 2 7 3" xfId="6189"/>
    <cellStyle name="Comma 6 2 7 3 2" xfId="11204"/>
    <cellStyle name="Comma 6 2 7 3 2 2" xfId="23649"/>
    <cellStyle name="Comma 6 2 7 3 3" xfId="18642"/>
    <cellStyle name="Comma 6 2 7 4" xfId="8054"/>
    <cellStyle name="Comma 6 2 7 4 2" xfId="20502"/>
    <cellStyle name="Comma 6 2 7 5" xfId="12658"/>
    <cellStyle name="Comma 6 2 7 5 2" xfId="25094"/>
    <cellStyle name="Comma 6 2 7 6" xfId="7402"/>
    <cellStyle name="Comma 6 2 7 6 2" xfId="19852"/>
    <cellStyle name="Comma 6 2 7 7" xfId="2981"/>
    <cellStyle name="Comma 6 2 7 7 2" xfId="15495"/>
    <cellStyle name="Comma 6 2 7 8" xfId="14845"/>
    <cellStyle name="Comma 6 2 8" xfId="999"/>
    <cellStyle name="Comma 6 2 8 2" xfId="8941"/>
    <cellStyle name="Comma 6 2 8 2 2" xfId="21386"/>
    <cellStyle name="Comma 6 2 8 3" xfId="3923"/>
    <cellStyle name="Comma 6 2 8 3 2" xfId="16379"/>
    <cellStyle name="Comma 6 2 8 4" xfId="13802"/>
    <cellStyle name="Comma 6 2 9" xfId="5143"/>
    <cellStyle name="Comma 6 2 9 2" xfId="10159"/>
    <cellStyle name="Comma 6 2 9 2 2" xfId="22604"/>
    <cellStyle name="Comma 6 2 9 3" xfId="17597"/>
    <cellStyle name="Comma 6 3" xfId="183"/>
    <cellStyle name="Comma 6 3 10" xfId="6577"/>
    <cellStyle name="Comma 6 3 10 2" xfId="19028"/>
    <cellStyle name="Comma 6 3 11" xfId="2745"/>
    <cellStyle name="Comma 6 3 11 2" xfId="15265"/>
    <cellStyle name="Comma 6 3 12" xfId="13021"/>
    <cellStyle name="Comma 6 3 2" xfId="443"/>
    <cellStyle name="Comma 6 3 2 10" xfId="13266"/>
    <cellStyle name="Comma 6 3 2 2" xfId="804"/>
    <cellStyle name="Comma 6 3 2 2 2" xfId="1367"/>
    <cellStyle name="Comma 6 3 2 2 2 2" xfId="9472"/>
    <cellStyle name="Comma 6 3 2 2 2 2 2" xfId="21917"/>
    <cellStyle name="Comma 6 3 2 2 2 3" xfId="4454"/>
    <cellStyle name="Comma 6 3 2 2 2 3 2" xfId="16910"/>
    <cellStyle name="Comma 6 3 2 2 2 4" xfId="14170"/>
    <cellStyle name="Comma 6 3 2 2 3" xfId="5513"/>
    <cellStyle name="Comma 6 3 2 2 3 2" xfId="10529"/>
    <cellStyle name="Comma 6 3 2 2 3 2 2" xfId="22974"/>
    <cellStyle name="Comma 6 3 2 2 3 3" xfId="17967"/>
    <cellStyle name="Comma 6 3 2 2 4" xfId="8588"/>
    <cellStyle name="Comma 6 3 2 2 4 2" xfId="21034"/>
    <cellStyle name="Comma 6 3 2 2 5" xfId="11983"/>
    <cellStyle name="Comma 6 3 2 2 5 2" xfId="24419"/>
    <cellStyle name="Comma 6 3 2 2 6" xfId="7065"/>
    <cellStyle name="Comma 6 3 2 2 6 2" xfId="19516"/>
    <cellStyle name="Comma 6 3 2 2 7" xfId="3519"/>
    <cellStyle name="Comma 6 3 2 2 7 2" xfId="16027"/>
    <cellStyle name="Comma 6 3 2 2 8" xfId="13613"/>
    <cellStyle name="Comma 6 3 2 3" xfId="1715"/>
    <cellStyle name="Comma 6 3 2 3 2" xfId="4993"/>
    <cellStyle name="Comma 6 3 2 3 2 2" xfId="10010"/>
    <cellStyle name="Comma 6 3 2 3 2 2 2" xfId="22455"/>
    <cellStyle name="Comma 6 3 2 3 2 3" xfId="17448"/>
    <cellStyle name="Comma 6 3 2 3 3" xfId="5862"/>
    <cellStyle name="Comma 6 3 2 3 3 2" xfId="10877"/>
    <cellStyle name="Comma 6 3 2 3 3 2 2" xfId="23322"/>
    <cellStyle name="Comma 6 3 2 3 3 3" xfId="18315"/>
    <cellStyle name="Comma 6 3 2 3 4" xfId="8417"/>
    <cellStyle name="Comma 6 3 2 3 4 2" xfId="20863"/>
    <cellStyle name="Comma 6 3 2 3 5" xfId="12331"/>
    <cellStyle name="Comma 6 3 2 3 5 2" xfId="24767"/>
    <cellStyle name="Comma 6 3 2 3 6" xfId="7604"/>
    <cellStyle name="Comma 6 3 2 3 6 2" xfId="20054"/>
    <cellStyle name="Comma 6 3 2 3 7" xfId="3348"/>
    <cellStyle name="Comma 6 3 2 3 7 2" xfId="15856"/>
    <cellStyle name="Comma 6 3 2 3 8" xfId="14518"/>
    <cellStyle name="Comma 6 3 2 4" xfId="2366"/>
    <cellStyle name="Comma 6 3 2 4 2" xfId="6391"/>
    <cellStyle name="Comma 6 3 2 4 2 2" xfId="11406"/>
    <cellStyle name="Comma 6 3 2 4 2 2 2" xfId="23851"/>
    <cellStyle name="Comma 6 3 2 4 2 3" xfId="18844"/>
    <cellStyle name="Comma 6 3 2 4 3" xfId="12860"/>
    <cellStyle name="Comma 6 3 2 4 3 2" xfId="25296"/>
    <cellStyle name="Comma 6 3 2 4 4" xfId="9301"/>
    <cellStyle name="Comma 6 3 2 4 4 2" xfId="21746"/>
    <cellStyle name="Comma 6 3 2 4 5" xfId="4283"/>
    <cellStyle name="Comma 6 3 2 4 5 2" xfId="16739"/>
    <cellStyle name="Comma 6 3 2 4 6" xfId="15047"/>
    <cellStyle name="Comma 6 3 2 5" xfId="1201"/>
    <cellStyle name="Comma 6 3 2 5 2" xfId="10363"/>
    <cellStyle name="Comma 6 3 2 5 2 2" xfId="22808"/>
    <cellStyle name="Comma 6 3 2 5 3" xfId="5347"/>
    <cellStyle name="Comma 6 3 2 5 3 2" xfId="17801"/>
    <cellStyle name="Comma 6 3 2 5 4" xfId="14004"/>
    <cellStyle name="Comma 6 3 2 6" xfId="7924"/>
    <cellStyle name="Comma 6 3 2 6 2" xfId="20372"/>
    <cellStyle name="Comma 6 3 2 7" xfId="11817"/>
    <cellStyle name="Comma 6 3 2 7 2" xfId="24253"/>
    <cellStyle name="Comma 6 3 2 8" xfId="6894"/>
    <cellStyle name="Comma 6 3 2 8 2" xfId="19345"/>
    <cellStyle name="Comma 6 3 2 9" xfId="2845"/>
    <cellStyle name="Comma 6 3 2 9 2" xfId="15365"/>
    <cellStyle name="Comma 6 3 3" xfId="341"/>
    <cellStyle name="Comma 6 3 3 2" xfId="1366"/>
    <cellStyle name="Comma 6 3 3 2 2" xfId="9201"/>
    <cellStyle name="Comma 6 3 3 2 2 2" xfId="21646"/>
    <cellStyle name="Comma 6 3 3 2 3" xfId="4183"/>
    <cellStyle name="Comma 6 3 3 2 3 2" xfId="16639"/>
    <cellStyle name="Comma 6 3 3 2 4" xfId="14169"/>
    <cellStyle name="Comma 6 3 3 3" xfId="5512"/>
    <cellStyle name="Comma 6 3 3 3 2" xfId="10528"/>
    <cellStyle name="Comma 6 3 3 3 2 2" xfId="22973"/>
    <cellStyle name="Comma 6 3 3 3 3" xfId="17966"/>
    <cellStyle name="Comma 6 3 3 4" xfId="8317"/>
    <cellStyle name="Comma 6 3 3 4 2" xfId="20763"/>
    <cellStyle name="Comma 6 3 3 5" xfId="11982"/>
    <cellStyle name="Comma 6 3 3 5 2" xfId="24418"/>
    <cellStyle name="Comma 6 3 3 6" xfId="6794"/>
    <cellStyle name="Comma 6 3 3 6 2" xfId="19245"/>
    <cellStyle name="Comma 6 3 3 7" xfId="3248"/>
    <cellStyle name="Comma 6 3 3 7 2" xfId="15756"/>
    <cellStyle name="Comma 6 3 3 8" xfId="13166"/>
    <cellStyle name="Comma 6 3 4" xfId="703"/>
    <cellStyle name="Comma 6 3 4 2" xfId="1714"/>
    <cellStyle name="Comma 6 3 4 2 2" xfId="9471"/>
    <cellStyle name="Comma 6 3 4 2 2 2" xfId="21916"/>
    <cellStyle name="Comma 6 3 4 2 3" xfId="4453"/>
    <cellStyle name="Comma 6 3 4 2 3 2" xfId="16909"/>
    <cellStyle name="Comma 6 3 4 2 4" xfId="14517"/>
    <cellStyle name="Comma 6 3 4 3" xfId="5861"/>
    <cellStyle name="Comma 6 3 4 3 2" xfId="10876"/>
    <cellStyle name="Comma 6 3 4 3 2 2" xfId="23321"/>
    <cellStyle name="Comma 6 3 4 3 3" xfId="18314"/>
    <cellStyle name="Comma 6 3 4 4" xfId="8587"/>
    <cellStyle name="Comma 6 3 4 4 2" xfId="21033"/>
    <cellStyle name="Comma 6 3 4 5" xfId="12330"/>
    <cellStyle name="Comma 6 3 4 5 2" xfId="24766"/>
    <cellStyle name="Comma 6 3 4 6" xfId="7064"/>
    <cellStyle name="Comma 6 3 4 6 2" xfId="19515"/>
    <cellStyle name="Comma 6 3 4 7" xfId="3518"/>
    <cellStyle name="Comma 6 3 4 7 2" xfId="16026"/>
    <cellStyle name="Comma 6 3 4 8" xfId="13513"/>
    <cellStyle name="Comma 6 3 5" xfId="2264"/>
    <cellStyle name="Comma 6 3 5 2" xfId="4893"/>
    <cellStyle name="Comma 6 3 5 2 2" xfId="9910"/>
    <cellStyle name="Comma 6 3 5 2 2 2" xfId="22355"/>
    <cellStyle name="Comma 6 3 5 2 3" xfId="17348"/>
    <cellStyle name="Comma 6 3 5 3" xfId="6291"/>
    <cellStyle name="Comma 6 3 5 3 2" xfId="11306"/>
    <cellStyle name="Comma 6 3 5 3 2 2" xfId="23751"/>
    <cellStyle name="Comma 6 3 5 3 3" xfId="18744"/>
    <cellStyle name="Comma 6 3 5 4" xfId="8098"/>
    <cellStyle name="Comma 6 3 5 4 2" xfId="20546"/>
    <cellStyle name="Comma 6 3 5 5" xfId="12760"/>
    <cellStyle name="Comma 6 3 5 5 2" xfId="25196"/>
    <cellStyle name="Comma 6 3 5 6" xfId="7504"/>
    <cellStyle name="Comma 6 3 5 6 2" xfId="19954"/>
    <cellStyle name="Comma 6 3 5 7" xfId="3027"/>
    <cellStyle name="Comma 6 3 5 7 2" xfId="15539"/>
    <cellStyle name="Comma 6 3 5 8" xfId="14947"/>
    <cellStyle name="Comma 6 3 6" xfId="1101"/>
    <cellStyle name="Comma 6 3 6 2" xfId="8984"/>
    <cellStyle name="Comma 6 3 6 2 2" xfId="21429"/>
    <cellStyle name="Comma 6 3 6 3" xfId="3966"/>
    <cellStyle name="Comma 6 3 6 3 2" xfId="16422"/>
    <cellStyle name="Comma 6 3 6 4" xfId="13904"/>
    <cellStyle name="Comma 6 3 7" xfId="5247"/>
    <cellStyle name="Comma 6 3 7 2" xfId="10263"/>
    <cellStyle name="Comma 6 3 7 2 2" xfId="22708"/>
    <cellStyle name="Comma 6 3 7 3" xfId="17701"/>
    <cellStyle name="Comma 6 3 8" xfId="7824"/>
    <cellStyle name="Comma 6 3 8 2" xfId="20272"/>
    <cellStyle name="Comma 6 3 9" xfId="11717"/>
    <cellStyle name="Comma 6 3 9 2" xfId="24153"/>
    <cellStyle name="Comma 6 4" xfId="274"/>
    <cellStyle name="Comma 6 4 10" xfId="6620"/>
    <cellStyle name="Comma 6 4 10 2" xfId="19071"/>
    <cellStyle name="Comma 6 4 11" xfId="2683"/>
    <cellStyle name="Comma 6 4 11 2" xfId="15203"/>
    <cellStyle name="Comma 6 4 12" xfId="13104"/>
    <cellStyle name="Comma 6 4 2" xfId="488"/>
    <cellStyle name="Comma 6 4 2 10" xfId="13309"/>
    <cellStyle name="Comma 6 4 2 2" xfId="848"/>
    <cellStyle name="Comma 6 4 2 2 2" xfId="1369"/>
    <cellStyle name="Comma 6 4 2 2 2 2" xfId="9474"/>
    <cellStyle name="Comma 6 4 2 2 2 2 2" xfId="21919"/>
    <cellStyle name="Comma 6 4 2 2 2 3" xfId="4456"/>
    <cellStyle name="Comma 6 4 2 2 2 3 2" xfId="16912"/>
    <cellStyle name="Comma 6 4 2 2 2 4" xfId="14172"/>
    <cellStyle name="Comma 6 4 2 2 3" xfId="5515"/>
    <cellStyle name="Comma 6 4 2 2 3 2" xfId="10531"/>
    <cellStyle name="Comma 6 4 2 2 3 2 2" xfId="22976"/>
    <cellStyle name="Comma 6 4 2 2 3 3" xfId="17969"/>
    <cellStyle name="Comma 6 4 2 2 4" xfId="8590"/>
    <cellStyle name="Comma 6 4 2 2 4 2" xfId="21036"/>
    <cellStyle name="Comma 6 4 2 2 5" xfId="11985"/>
    <cellStyle name="Comma 6 4 2 2 5 2" xfId="24421"/>
    <cellStyle name="Comma 6 4 2 2 6" xfId="7067"/>
    <cellStyle name="Comma 6 4 2 2 6 2" xfId="19518"/>
    <cellStyle name="Comma 6 4 2 2 7" xfId="3521"/>
    <cellStyle name="Comma 6 4 2 2 7 2" xfId="16029"/>
    <cellStyle name="Comma 6 4 2 2 8" xfId="13656"/>
    <cellStyle name="Comma 6 4 2 3" xfId="1717"/>
    <cellStyle name="Comma 6 4 2 3 2" xfId="5036"/>
    <cellStyle name="Comma 6 4 2 3 2 2" xfId="10053"/>
    <cellStyle name="Comma 6 4 2 3 2 2 2" xfId="22498"/>
    <cellStyle name="Comma 6 4 2 3 2 3" xfId="17491"/>
    <cellStyle name="Comma 6 4 2 3 3" xfId="5864"/>
    <cellStyle name="Comma 6 4 2 3 3 2" xfId="10879"/>
    <cellStyle name="Comma 6 4 2 3 3 2 2" xfId="23324"/>
    <cellStyle name="Comma 6 4 2 3 3 3" xfId="18317"/>
    <cellStyle name="Comma 6 4 2 3 4" xfId="8460"/>
    <cellStyle name="Comma 6 4 2 3 4 2" xfId="20906"/>
    <cellStyle name="Comma 6 4 2 3 5" xfId="12333"/>
    <cellStyle name="Comma 6 4 2 3 5 2" xfId="24769"/>
    <cellStyle name="Comma 6 4 2 3 6" xfId="7647"/>
    <cellStyle name="Comma 6 4 2 3 6 2" xfId="20097"/>
    <cellStyle name="Comma 6 4 2 3 7" xfId="3391"/>
    <cellStyle name="Comma 6 4 2 3 7 2" xfId="15899"/>
    <cellStyle name="Comma 6 4 2 3 8" xfId="14520"/>
    <cellStyle name="Comma 6 4 2 4" xfId="2411"/>
    <cellStyle name="Comma 6 4 2 4 2" xfId="6434"/>
    <cellStyle name="Comma 6 4 2 4 2 2" xfId="11449"/>
    <cellStyle name="Comma 6 4 2 4 2 2 2" xfId="23894"/>
    <cellStyle name="Comma 6 4 2 4 2 3" xfId="18887"/>
    <cellStyle name="Comma 6 4 2 4 3" xfId="12903"/>
    <cellStyle name="Comma 6 4 2 4 3 2" xfId="25339"/>
    <cellStyle name="Comma 6 4 2 4 4" xfId="9344"/>
    <cellStyle name="Comma 6 4 2 4 4 2" xfId="21789"/>
    <cellStyle name="Comma 6 4 2 4 5" xfId="4326"/>
    <cellStyle name="Comma 6 4 2 4 5 2" xfId="16782"/>
    <cellStyle name="Comma 6 4 2 4 6" xfId="15090"/>
    <cellStyle name="Comma 6 4 2 5" xfId="1244"/>
    <cellStyle name="Comma 6 4 2 5 2" xfId="10406"/>
    <cellStyle name="Comma 6 4 2 5 2 2" xfId="22851"/>
    <cellStyle name="Comma 6 4 2 5 3" xfId="5390"/>
    <cellStyle name="Comma 6 4 2 5 3 2" xfId="17844"/>
    <cellStyle name="Comma 6 4 2 5 4" xfId="14047"/>
    <cellStyle name="Comma 6 4 2 6" xfId="7967"/>
    <cellStyle name="Comma 6 4 2 6 2" xfId="20415"/>
    <cellStyle name="Comma 6 4 2 7" xfId="11860"/>
    <cellStyle name="Comma 6 4 2 7 2" xfId="24296"/>
    <cellStyle name="Comma 6 4 2 8" xfId="6937"/>
    <cellStyle name="Comma 6 4 2 8 2" xfId="19388"/>
    <cellStyle name="Comma 6 4 2 9" xfId="2888"/>
    <cellStyle name="Comma 6 4 2 9 2" xfId="15408"/>
    <cellStyle name="Comma 6 4 3" xfId="637"/>
    <cellStyle name="Comma 6 4 3 2" xfId="1368"/>
    <cellStyle name="Comma 6 4 3 2 2" xfId="9139"/>
    <cellStyle name="Comma 6 4 3 2 2 2" xfId="21584"/>
    <cellStyle name="Comma 6 4 3 2 3" xfId="4121"/>
    <cellStyle name="Comma 6 4 3 2 3 2" xfId="16577"/>
    <cellStyle name="Comma 6 4 3 2 4" xfId="14171"/>
    <cellStyle name="Comma 6 4 3 3" xfId="5514"/>
    <cellStyle name="Comma 6 4 3 3 2" xfId="10530"/>
    <cellStyle name="Comma 6 4 3 3 2 2" xfId="22975"/>
    <cellStyle name="Comma 6 4 3 3 3" xfId="17968"/>
    <cellStyle name="Comma 6 4 3 4" xfId="8255"/>
    <cellStyle name="Comma 6 4 3 4 2" xfId="20701"/>
    <cellStyle name="Comma 6 4 3 5" xfId="11984"/>
    <cellStyle name="Comma 6 4 3 5 2" xfId="24420"/>
    <cellStyle name="Comma 6 4 3 6" xfId="6732"/>
    <cellStyle name="Comma 6 4 3 6 2" xfId="19183"/>
    <cellStyle name="Comma 6 4 3 7" xfId="3186"/>
    <cellStyle name="Comma 6 4 3 7 2" xfId="15694"/>
    <cellStyle name="Comma 6 4 3 8" xfId="13451"/>
    <cellStyle name="Comma 6 4 4" xfId="1716"/>
    <cellStyle name="Comma 6 4 4 2" xfId="4455"/>
    <cellStyle name="Comma 6 4 4 2 2" xfId="9473"/>
    <cellStyle name="Comma 6 4 4 2 2 2" xfId="21918"/>
    <cellStyle name="Comma 6 4 4 2 3" xfId="16911"/>
    <cellStyle name="Comma 6 4 4 3" xfId="5863"/>
    <cellStyle name="Comma 6 4 4 3 2" xfId="10878"/>
    <cellStyle name="Comma 6 4 4 3 2 2" xfId="23323"/>
    <cellStyle name="Comma 6 4 4 3 3" xfId="18316"/>
    <cellStyle name="Comma 6 4 4 4" xfId="8589"/>
    <cellStyle name="Comma 6 4 4 4 2" xfId="21035"/>
    <cellStyle name="Comma 6 4 4 5" xfId="12332"/>
    <cellStyle name="Comma 6 4 4 5 2" xfId="24768"/>
    <cellStyle name="Comma 6 4 4 6" xfId="7066"/>
    <cellStyle name="Comma 6 4 4 6 2" xfId="19517"/>
    <cellStyle name="Comma 6 4 4 7" xfId="3520"/>
    <cellStyle name="Comma 6 4 4 7 2" xfId="16028"/>
    <cellStyle name="Comma 6 4 4 8" xfId="14519"/>
    <cellStyle name="Comma 6 4 5" xfId="2197"/>
    <cellStyle name="Comma 6 4 5 2" xfId="4831"/>
    <cellStyle name="Comma 6 4 5 2 2" xfId="9848"/>
    <cellStyle name="Comma 6 4 5 2 2 2" xfId="22293"/>
    <cellStyle name="Comma 6 4 5 2 3" xfId="17286"/>
    <cellStyle name="Comma 6 4 5 3" xfId="6229"/>
    <cellStyle name="Comma 6 4 5 3 2" xfId="11244"/>
    <cellStyle name="Comma 6 4 5 3 2 2" xfId="23689"/>
    <cellStyle name="Comma 6 4 5 3 3" xfId="18682"/>
    <cellStyle name="Comma 6 4 5 4" xfId="8141"/>
    <cellStyle name="Comma 6 4 5 4 2" xfId="20589"/>
    <cellStyle name="Comma 6 4 5 5" xfId="12698"/>
    <cellStyle name="Comma 6 4 5 5 2" xfId="25134"/>
    <cellStyle name="Comma 6 4 5 6" xfId="7442"/>
    <cellStyle name="Comma 6 4 5 6 2" xfId="19892"/>
    <cellStyle name="Comma 6 4 5 7" xfId="3071"/>
    <cellStyle name="Comma 6 4 5 7 2" xfId="15582"/>
    <cellStyle name="Comma 6 4 5 8" xfId="14885"/>
    <cellStyle name="Comma 6 4 6" xfId="1039"/>
    <cellStyle name="Comma 6 4 6 2" xfId="9027"/>
    <cellStyle name="Comma 6 4 6 2 2" xfId="21472"/>
    <cellStyle name="Comma 6 4 6 3" xfId="4009"/>
    <cellStyle name="Comma 6 4 6 3 2" xfId="16465"/>
    <cellStyle name="Comma 6 4 6 4" xfId="13842"/>
    <cellStyle name="Comma 6 4 7" xfId="5185"/>
    <cellStyle name="Comma 6 4 7 2" xfId="10201"/>
    <cellStyle name="Comma 6 4 7 2 2" xfId="22646"/>
    <cellStyle name="Comma 6 4 7 3" xfId="17639"/>
    <cellStyle name="Comma 6 4 8" xfId="7762"/>
    <cellStyle name="Comma 6 4 8 2" xfId="20210"/>
    <cellStyle name="Comma 6 4 9" xfId="11655"/>
    <cellStyle name="Comma 6 4 9 2" xfId="24091"/>
    <cellStyle name="Comma 6 5" xfId="380"/>
    <cellStyle name="Comma 6 5 10" xfId="13204"/>
    <cellStyle name="Comma 6 5 2" xfId="741"/>
    <cellStyle name="Comma 6 5 2 2" xfId="1370"/>
    <cellStyle name="Comma 6 5 2 2 2" xfId="9475"/>
    <cellStyle name="Comma 6 5 2 2 2 2" xfId="21920"/>
    <cellStyle name="Comma 6 5 2 2 3" xfId="4457"/>
    <cellStyle name="Comma 6 5 2 2 3 2" xfId="16913"/>
    <cellStyle name="Comma 6 5 2 2 4" xfId="14173"/>
    <cellStyle name="Comma 6 5 2 3" xfId="5516"/>
    <cellStyle name="Comma 6 5 2 3 2" xfId="10532"/>
    <cellStyle name="Comma 6 5 2 3 2 2" xfId="22977"/>
    <cellStyle name="Comma 6 5 2 3 3" xfId="17970"/>
    <cellStyle name="Comma 6 5 2 4" xfId="8591"/>
    <cellStyle name="Comma 6 5 2 4 2" xfId="21037"/>
    <cellStyle name="Comma 6 5 2 5" xfId="11986"/>
    <cellStyle name="Comma 6 5 2 5 2" xfId="24422"/>
    <cellStyle name="Comma 6 5 2 6" xfId="7068"/>
    <cellStyle name="Comma 6 5 2 6 2" xfId="19519"/>
    <cellStyle name="Comma 6 5 2 7" xfId="3522"/>
    <cellStyle name="Comma 6 5 2 7 2" xfId="16030"/>
    <cellStyle name="Comma 6 5 2 8" xfId="13551"/>
    <cellStyle name="Comma 6 5 3" xfId="1718"/>
    <cellStyle name="Comma 6 5 3 2" xfId="4931"/>
    <cellStyle name="Comma 6 5 3 2 2" xfId="9948"/>
    <cellStyle name="Comma 6 5 3 2 2 2" xfId="22393"/>
    <cellStyle name="Comma 6 5 3 2 3" xfId="17386"/>
    <cellStyle name="Comma 6 5 3 3" xfId="5865"/>
    <cellStyle name="Comma 6 5 3 3 2" xfId="10880"/>
    <cellStyle name="Comma 6 5 3 3 2 2" xfId="23325"/>
    <cellStyle name="Comma 6 5 3 3 3" xfId="18318"/>
    <cellStyle name="Comma 6 5 3 4" xfId="8355"/>
    <cellStyle name="Comma 6 5 3 4 2" xfId="20801"/>
    <cellStyle name="Comma 6 5 3 5" xfId="12334"/>
    <cellStyle name="Comma 6 5 3 5 2" xfId="24770"/>
    <cellStyle name="Comma 6 5 3 6" xfId="7542"/>
    <cellStyle name="Comma 6 5 3 6 2" xfId="19992"/>
    <cellStyle name="Comma 6 5 3 7" xfId="3286"/>
    <cellStyle name="Comma 6 5 3 7 2" xfId="15794"/>
    <cellStyle name="Comma 6 5 3 8" xfId="14521"/>
    <cellStyle name="Comma 6 5 4" xfId="2303"/>
    <cellStyle name="Comma 6 5 4 2" xfId="6329"/>
    <cellStyle name="Comma 6 5 4 2 2" xfId="11344"/>
    <cellStyle name="Comma 6 5 4 2 2 2" xfId="23789"/>
    <cellStyle name="Comma 6 5 4 2 3" xfId="18782"/>
    <cellStyle name="Comma 6 5 4 3" xfId="12798"/>
    <cellStyle name="Comma 6 5 4 3 2" xfId="25234"/>
    <cellStyle name="Comma 6 5 4 4" xfId="9239"/>
    <cellStyle name="Comma 6 5 4 4 2" xfId="21684"/>
    <cellStyle name="Comma 6 5 4 5" xfId="4221"/>
    <cellStyle name="Comma 6 5 4 5 2" xfId="16677"/>
    <cellStyle name="Comma 6 5 4 6" xfId="14985"/>
    <cellStyle name="Comma 6 5 5" xfId="1139"/>
    <cellStyle name="Comma 6 5 5 2" xfId="10301"/>
    <cellStyle name="Comma 6 5 5 2 2" xfId="22746"/>
    <cellStyle name="Comma 6 5 5 3" xfId="5285"/>
    <cellStyle name="Comma 6 5 5 3 2" xfId="17739"/>
    <cellStyle name="Comma 6 5 5 4" xfId="13942"/>
    <cellStyle name="Comma 6 5 6" xfId="7862"/>
    <cellStyle name="Comma 6 5 6 2" xfId="20310"/>
    <cellStyle name="Comma 6 5 7" xfId="11755"/>
    <cellStyle name="Comma 6 5 7 2" xfId="24191"/>
    <cellStyle name="Comma 6 5 8" xfId="6832"/>
    <cellStyle name="Comma 6 5 8 2" xfId="19283"/>
    <cellStyle name="Comma 6 5 9" xfId="2783"/>
    <cellStyle name="Comma 6 5 9 2" xfId="15303"/>
    <cellStyle name="Comma 6 6" xfId="203"/>
    <cellStyle name="Comma 6 6 10" xfId="13041"/>
    <cellStyle name="Comma 6 6 2" xfId="571"/>
    <cellStyle name="Comma 6 6 2 2" xfId="1371"/>
    <cellStyle name="Comma 6 6 2 2 2" xfId="9476"/>
    <cellStyle name="Comma 6 6 2 2 2 2" xfId="21921"/>
    <cellStyle name="Comma 6 6 2 2 3" xfId="4458"/>
    <cellStyle name="Comma 6 6 2 2 3 2" xfId="16914"/>
    <cellStyle name="Comma 6 6 2 2 4" xfId="14174"/>
    <cellStyle name="Comma 6 6 2 3" xfId="5517"/>
    <cellStyle name="Comma 6 6 2 3 2" xfId="10533"/>
    <cellStyle name="Comma 6 6 2 3 2 2" xfId="22978"/>
    <cellStyle name="Comma 6 6 2 3 3" xfId="17971"/>
    <cellStyle name="Comma 6 6 2 4" xfId="8592"/>
    <cellStyle name="Comma 6 6 2 4 2" xfId="21038"/>
    <cellStyle name="Comma 6 6 2 5" xfId="11987"/>
    <cellStyle name="Comma 6 6 2 5 2" xfId="24423"/>
    <cellStyle name="Comma 6 6 2 6" xfId="7069"/>
    <cellStyle name="Comma 6 6 2 6 2" xfId="19520"/>
    <cellStyle name="Comma 6 6 2 7" xfId="3523"/>
    <cellStyle name="Comma 6 6 2 7 2" xfId="16031"/>
    <cellStyle name="Comma 6 6 2 8" xfId="13388"/>
    <cellStyle name="Comma 6 6 3" xfId="1719"/>
    <cellStyle name="Comma 6 6 3 2" xfId="4768"/>
    <cellStyle name="Comma 6 6 3 2 2" xfId="9785"/>
    <cellStyle name="Comma 6 6 3 2 2 2" xfId="22230"/>
    <cellStyle name="Comma 6 6 3 2 3" xfId="17223"/>
    <cellStyle name="Comma 6 6 3 3" xfId="5866"/>
    <cellStyle name="Comma 6 6 3 3 2" xfId="10881"/>
    <cellStyle name="Comma 6 6 3 3 2 2" xfId="23326"/>
    <cellStyle name="Comma 6 6 3 3 3" xfId="18319"/>
    <cellStyle name="Comma 6 6 3 4" xfId="8890"/>
    <cellStyle name="Comma 6 6 3 4 2" xfId="21335"/>
    <cellStyle name="Comma 6 6 3 5" xfId="12335"/>
    <cellStyle name="Comma 6 6 3 5 2" xfId="24771"/>
    <cellStyle name="Comma 6 6 3 6" xfId="7379"/>
    <cellStyle name="Comma 6 6 3 6 2" xfId="19829"/>
    <cellStyle name="Comma 6 6 3 7" xfId="3872"/>
    <cellStyle name="Comma 6 6 3 7 2" xfId="16328"/>
    <cellStyle name="Comma 6 6 3 8" xfId="14522"/>
    <cellStyle name="Comma 6 6 4" xfId="2126"/>
    <cellStyle name="Comma 6 6 4 2" xfId="6166"/>
    <cellStyle name="Comma 6 6 4 2 2" xfId="11181"/>
    <cellStyle name="Comma 6 6 4 2 2 2" xfId="23626"/>
    <cellStyle name="Comma 6 6 4 2 3" xfId="18619"/>
    <cellStyle name="Comma 6 6 4 3" xfId="12635"/>
    <cellStyle name="Comma 6 6 4 3 2" xfId="25071"/>
    <cellStyle name="Comma 6 6 4 4" xfId="9076"/>
    <cellStyle name="Comma 6 6 4 4 2" xfId="21521"/>
    <cellStyle name="Comma 6 6 4 5" xfId="4058"/>
    <cellStyle name="Comma 6 6 4 5 2" xfId="16514"/>
    <cellStyle name="Comma 6 6 4 6" xfId="14822"/>
    <cellStyle name="Comma 6 6 5" xfId="976"/>
    <cellStyle name="Comma 6 6 5 2" xfId="10136"/>
    <cellStyle name="Comma 6 6 5 2 2" xfId="22581"/>
    <cellStyle name="Comma 6 6 5 3" xfId="5120"/>
    <cellStyle name="Comma 6 6 5 3 2" xfId="17574"/>
    <cellStyle name="Comma 6 6 5 4" xfId="13779"/>
    <cellStyle name="Comma 6 6 6" xfId="8192"/>
    <cellStyle name="Comma 6 6 6 2" xfId="20638"/>
    <cellStyle name="Comma 6 6 7" xfId="11592"/>
    <cellStyle name="Comma 6 6 7 2" xfId="24028"/>
    <cellStyle name="Comma 6 6 8" xfId="6669"/>
    <cellStyle name="Comma 6 6 8 2" xfId="19120"/>
    <cellStyle name="Comma 6 6 9" xfId="3123"/>
    <cellStyle name="Comma 6 6 9 2" xfId="15631"/>
    <cellStyle name="Comma 6 7" xfId="551"/>
    <cellStyle name="Comma 6 7 2" xfId="1360"/>
    <cellStyle name="Comma 6 7 2 2" xfId="9465"/>
    <cellStyle name="Comma 6 7 2 2 2" xfId="21910"/>
    <cellStyle name="Comma 6 7 2 3" xfId="4447"/>
    <cellStyle name="Comma 6 7 2 3 2" xfId="16903"/>
    <cellStyle name="Comma 6 7 2 4" xfId="14163"/>
    <cellStyle name="Comma 6 7 3" xfId="5506"/>
    <cellStyle name="Comma 6 7 3 2" xfId="10522"/>
    <cellStyle name="Comma 6 7 3 2 2" xfId="22967"/>
    <cellStyle name="Comma 6 7 3 3" xfId="17960"/>
    <cellStyle name="Comma 6 7 4" xfId="8581"/>
    <cellStyle name="Comma 6 7 4 2" xfId="21027"/>
    <cellStyle name="Comma 6 7 5" xfId="11976"/>
    <cellStyle name="Comma 6 7 5 2" xfId="24412"/>
    <cellStyle name="Comma 6 7 6" xfId="7058"/>
    <cellStyle name="Comma 6 7 6 2" xfId="19509"/>
    <cellStyle name="Comma 6 7 7" xfId="3512"/>
    <cellStyle name="Comma 6 7 7 2" xfId="16020"/>
    <cellStyle name="Comma 6 7 8" xfId="13368"/>
    <cellStyle name="Comma 6 8" xfId="1708"/>
    <cellStyle name="Comma 6 8 2" xfId="4748"/>
    <cellStyle name="Comma 6 8 2 2" xfId="9765"/>
    <cellStyle name="Comma 6 8 2 2 2" xfId="22210"/>
    <cellStyle name="Comma 6 8 2 3" xfId="17203"/>
    <cellStyle name="Comma 6 8 3" xfId="5855"/>
    <cellStyle name="Comma 6 8 3 2" xfId="10870"/>
    <cellStyle name="Comma 6 8 3 2 2" xfId="23315"/>
    <cellStyle name="Comma 6 8 3 3" xfId="18308"/>
    <cellStyle name="Comma 6 8 4" xfId="8035"/>
    <cellStyle name="Comma 6 8 4 2" xfId="20483"/>
    <cellStyle name="Comma 6 8 5" xfId="12324"/>
    <cellStyle name="Comma 6 8 5 2" xfId="24760"/>
    <cellStyle name="Comma 6 8 6" xfId="7359"/>
    <cellStyle name="Comma 6 8 6 2" xfId="19809"/>
    <cellStyle name="Comma 6 8 7" xfId="2959"/>
    <cellStyle name="Comma 6 8 7 2" xfId="15476"/>
    <cellStyle name="Comma 6 8 8" xfId="14511"/>
    <cellStyle name="Comma 6 9" xfId="2080"/>
    <cellStyle name="Comma 6 9 2" xfId="6146"/>
    <cellStyle name="Comma 6 9 2 2" xfId="11161"/>
    <cellStyle name="Comma 6 9 2 2 2" xfId="23606"/>
    <cellStyle name="Comma 6 9 2 3" xfId="18599"/>
    <cellStyle name="Comma 6 9 3" xfId="12615"/>
    <cellStyle name="Comma 6 9 3 2" xfId="25051"/>
    <cellStyle name="Comma 6 9 4" xfId="8921"/>
    <cellStyle name="Comma 6 9 4 2" xfId="21366"/>
    <cellStyle name="Comma 6 9 5" xfId="3903"/>
    <cellStyle name="Comma 6 9 5 2" xfId="16359"/>
    <cellStyle name="Comma 6 9 6" xfId="14802"/>
    <cellStyle name="Comma 7" xfId="108"/>
    <cellStyle name="Explanatory Text 2" xfId="3829"/>
    <cellStyle name="Good 2" xfId="3830"/>
    <cellStyle name="Heading 1 2" xfId="3831"/>
    <cellStyle name="Heading 2 2" xfId="3832"/>
    <cellStyle name="Heading 3 2" xfId="3833"/>
    <cellStyle name="Heading 4 2" xfId="3834"/>
    <cellStyle name="Input 2" xfId="3835"/>
    <cellStyle name="Input 3" xfId="3849"/>
    <cellStyle name="Linked Cell 2" xfId="3836"/>
    <cellStyle name="Neutral 2" xfId="3837"/>
    <cellStyle name="Normal" xfId="0" builtinId="0"/>
    <cellStyle name="Normal 10" xfId="69"/>
    <cellStyle name="Normal 10 10" xfId="904"/>
    <cellStyle name="Normal 10 10 2" xfId="11520"/>
    <cellStyle name="Normal 10 10 2 2" xfId="23956"/>
    <cellStyle name="Normal 10 10 3" xfId="13707"/>
    <cellStyle name="Normal 10 11" xfId="2621"/>
    <cellStyle name="Normal 10 12" xfId="12959"/>
    <cellStyle name="Normal 10 2" xfId="140"/>
    <cellStyle name="Normal 10 2 10" xfId="967"/>
    <cellStyle name="Normal 10 2 10 2" xfId="11583"/>
    <cellStyle name="Normal 10 2 10 2 2" xfId="24019"/>
    <cellStyle name="Normal 10 2 10 3" xfId="10127"/>
    <cellStyle name="Normal 10 2 10 3 2" xfId="22572"/>
    <cellStyle name="Normal 10 2 10 4" xfId="5111"/>
    <cellStyle name="Normal 10 2 10 4 2" xfId="17565"/>
    <cellStyle name="Normal 10 2 10 5" xfId="13770"/>
    <cellStyle name="Normal 10 2 11" xfId="908"/>
    <cellStyle name="Normal 10 2 11 2" xfId="7710"/>
    <cellStyle name="Normal 10 2 11 2 2" xfId="20158"/>
    <cellStyle name="Normal 10 2 11 3" xfId="13711"/>
    <cellStyle name="Normal 10 2 12" xfId="11524"/>
    <cellStyle name="Normal 10 2 12 2" xfId="23960"/>
    <cellStyle name="Normal 10 2 13" xfId="6508"/>
    <cellStyle name="Normal 10 2 13 2" xfId="18959"/>
    <cellStyle name="Normal 10 2 14" xfId="2630"/>
    <cellStyle name="Normal 10 2 14 2" xfId="15151"/>
    <cellStyle name="Normal 10 2 15" xfId="12978"/>
    <cellStyle name="Normal 10 2 2" xfId="164"/>
    <cellStyle name="Normal 10 2 2 10" xfId="7735"/>
    <cellStyle name="Normal 10 2 2 10 2" xfId="20183"/>
    <cellStyle name="Normal 10 2 2 11" xfId="11553"/>
    <cellStyle name="Normal 10 2 2 11 2" xfId="23989"/>
    <cellStyle name="Normal 10 2 2 12" xfId="6545"/>
    <cellStyle name="Normal 10 2 2 12 2" xfId="18996"/>
    <cellStyle name="Normal 10 2 2 13" xfId="2656"/>
    <cellStyle name="Normal 10 2 2 13 2" xfId="15176"/>
    <cellStyle name="Normal 10 2 2 14" xfId="13002"/>
    <cellStyle name="Normal 10 2 2 2" xfId="353"/>
    <cellStyle name="Normal 10 2 2 2 10" xfId="6588"/>
    <cellStyle name="Normal 10 2 2 2 10 2" xfId="19039"/>
    <cellStyle name="Normal 10 2 2 2 11" xfId="2756"/>
    <cellStyle name="Normal 10 2 2 2 11 2" xfId="15276"/>
    <cellStyle name="Normal 10 2 2 2 12" xfId="13177"/>
    <cellStyle name="Normal 10 2 2 2 2" xfId="455"/>
    <cellStyle name="Normal 10 2 2 2 2 10" xfId="13277"/>
    <cellStyle name="Normal 10 2 2 2 2 2" xfId="816"/>
    <cellStyle name="Normal 10 2 2 2 2 2 2" xfId="1376"/>
    <cellStyle name="Normal 10 2 2 2 2 2 2 2" xfId="9481"/>
    <cellStyle name="Normal 10 2 2 2 2 2 2 2 2" xfId="21926"/>
    <cellStyle name="Normal 10 2 2 2 2 2 2 3" xfId="4463"/>
    <cellStyle name="Normal 10 2 2 2 2 2 2 3 2" xfId="16919"/>
    <cellStyle name="Normal 10 2 2 2 2 2 2 4" xfId="14179"/>
    <cellStyle name="Normal 10 2 2 2 2 2 3" xfId="5522"/>
    <cellStyle name="Normal 10 2 2 2 2 2 3 2" xfId="10538"/>
    <cellStyle name="Normal 10 2 2 2 2 2 3 2 2" xfId="22983"/>
    <cellStyle name="Normal 10 2 2 2 2 2 3 3" xfId="17976"/>
    <cellStyle name="Normal 10 2 2 2 2 2 4" xfId="8597"/>
    <cellStyle name="Normal 10 2 2 2 2 2 4 2" xfId="21043"/>
    <cellStyle name="Normal 10 2 2 2 2 2 5" xfId="11992"/>
    <cellStyle name="Normal 10 2 2 2 2 2 5 2" xfId="24428"/>
    <cellStyle name="Normal 10 2 2 2 2 2 6" xfId="7074"/>
    <cellStyle name="Normal 10 2 2 2 2 2 6 2" xfId="19525"/>
    <cellStyle name="Normal 10 2 2 2 2 2 7" xfId="3528"/>
    <cellStyle name="Normal 10 2 2 2 2 2 7 2" xfId="16036"/>
    <cellStyle name="Normal 10 2 2 2 2 2 8" xfId="13624"/>
    <cellStyle name="Normal 10 2 2 2 2 3" xfId="1724"/>
    <cellStyle name="Normal 10 2 2 2 2 3 2" xfId="5004"/>
    <cellStyle name="Normal 10 2 2 2 2 3 2 2" xfId="10021"/>
    <cellStyle name="Normal 10 2 2 2 2 3 2 2 2" xfId="22466"/>
    <cellStyle name="Normal 10 2 2 2 2 3 2 3" xfId="17459"/>
    <cellStyle name="Normal 10 2 2 2 2 3 3" xfId="5871"/>
    <cellStyle name="Normal 10 2 2 2 2 3 3 2" xfId="10886"/>
    <cellStyle name="Normal 10 2 2 2 2 3 3 2 2" xfId="23331"/>
    <cellStyle name="Normal 10 2 2 2 2 3 3 3" xfId="18324"/>
    <cellStyle name="Normal 10 2 2 2 2 3 4" xfId="8428"/>
    <cellStyle name="Normal 10 2 2 2 2 3 4 2" xfId="20874"/>
    <cellStyle name="Normal 10 2 2 2 2 3 5" xfId="12340"/>
    <cellStyle name="Normal 10 2 2 2 2 3 5 2" xfId="24776"/>
    <cellStyle name="Normal 10 2 2 2 2 3 6" xfId="7615"/>
    <cellStyle name="Normal 10 2 2 2 2 3 6 2" xfId="20065"/>
    <cellStyle name="Normal 10 2 2 2 2 3 7" xfId="3359"/>
    <cellStyle name="Normal 10 2 2 2 2 3 7 2" xfId="15867"/>
    <cellStyle name="Normal 10 2 2 2 2 3 8" xfId="14527"/>
    <cellStyle name="Normal 10 2 2 2 2 4" xfId="2378"/>
    <cellStyle name="Normal 10 2 2 2 2 4 2" xfId="6402"/>
    <cellStyle name="Normal 10 2 2 2 2 4 2 2" xfId="11417"/>
    <cellStyle name="Normal 10 2 2 2 2 4 2 2 2" xfId="23862"/>
    <cellStyle name="Normal 10 2 2 2 2 4 2 3" xfId="18855"/>
    <cellStyle name="Normal 10 2 2 2 2 4 3" xfId="12871"/>
    <cellStyle name="Normal 10 2 2 2 2 4 3 2" xfId="25307"/>
    <cellStyle name="Normal 10 2 2 2 2 4 4" xfId="9312"/>
    <cellStyle name="Normal 10 2 2 2 2 4 4 2" xfId="21757"/>
    <cellStyle name="Normal 10 2 2 2 2 4 5" xfId="4294"/>
    <cellStyle name="Normal 10 2 2 2 2 4 5 2" xfId="16750"/>
    <cellStyle name="Normal 10 2 2 2 2 4 6" xfId="15058"/>
    <cellStyle name="Normal 10 2 2 2 2 5" xfId="1212"/>
    <cellStyle name="Normal 10 2 2 2 2 5 2" xfId="10374"/>
    <cellStyle name="Normal 10 2 2 2 2 5 2 2" xfId="22819"/>
    <cellStyle name="Normal 10 2 2 2 2 5 3" xfId="5358"/>
    <cellStyle name="Normal 10 2 2 2 2 5 3 2" xfId="17812"/>
    <cellStyle name="Normal 10 2 2 2 2 5 4" xfId="14015"/>
    <cellStyle name="Normal 10 2 2 2 2 6" xfId="7935"/>
    <cellStyle name="Normal 10 2 2 2 2 6 2" xfId="20383"/>
    <cellStyle name="Normal 10 2 2 2 2 7" xfId="11828"/>
    <cellStyle name="Normal 10 2 2 2 2 7 2" xfId="24264"/>
    <cellStyle name="Normal 10 2 2 2 2 8" xfId="6905"/>
    <cellStyle name="Normal 10 2 2 2 2 8 2" xfId="19356"/>
    <cellStyle name="Normal 10 2 2 2 2 9" xfId="2856"/>
    <cellStyle name="Normal 10 2 2 2 2 9 2" xfId="15376"/>
    <cellStyle name="Normal 10 2 2 2 2_Degree data" xfId="2049"/>
    <cellStyle name="Normal 10 2 2 2 3" xfId="714"/>
    <cellStyle name="Normal 10 2 2 2 3 2" xfId="1375"/>
    <cellStyle name="Normal 10 2 2 2 3 2 2" xfId="9212"/>
    <cellStyle name="Normal 10 2 2 2 3 2 2 2" xfId="21657"/>
    <cellStyle name="Normal 10 2 2 2 3 2 3" xfId="4194"/>
    <cellStyle name="Normal 10 2 2 2 3 2 3 2" xfId="16650"/>
    <cellStyle name="Normal 10 2 2 2 3 2 4" xfId="14178"/>
    <cellStyle name="Normal 10 2 2 2 3 3" xfId="5521"/>
    <cellStyle name="Normal 10 2 2 2 3 3 2" xfId="10537"/>
    <cellStyle name="Normal 10 2 2 2 3 3 2 2" xfId="22982"/>
    <cellStyle name="Normal 10 2 2 2 3 3 3" xfId="17975"/>
    <cellStyle name="Normal 10 2 2 2 3 4" xfId="8328"/>
    <cellStyle name="Normal 10 2 2 2 3 4 2" xfId="20774"/>
    <cellStyle name="Normal 10 2 2 2 3 5" xfId="11991"/>
    <cellStyle name="Normal 10 2 2 2 3 5 2" xfId="24427"/>
    <cellStyle name="Normal 10 2 2 2 3 6" xfId="6805"/>
    <cellStyle name="Normal 10 2 2 2 3 6 2" xfId="19256"/>
    <cellStyle name="Normal 10 2 2 2 3 7" xfId="3259"/>
    <cellStyle name="Normal 10 2 2 2 3 7 2" xfId="15767"/>
    <cellStyle name="Normal 10 2 2 2 3 8" xfId="13524"/>
    <cellStyle name="Normal 10 2 2 2 4" xfId="1723"/>
    <cellStyle name="Normal 10 2 2 2 4 2" xfId="4462"/>
    <cellStyle name="Normal 10 2 2 2 4 2 2" xfId="9480"/>
    <cellStyle name="Normal 10 2 2 2 4 2 2 2" xfId="21925"/>
    <cellStyle name="Normal 10 2 2 2 4 2 3" xfId="16918"/>
    <cellStyle name="Normal 10 2 2 2 4 3" xfId="5870"/>
    <cellStyle name="Normal 10 2 2 2 4 3 2" xfId="10885"/>
    <cellStyle name="Normal 10 2 2 2 4 3 2 2" xfId="23330"/>
    <cellStyle name="Normal 10 2 2 2 4 3 3" xfId="18323"/>
    <cellStyle name="Normal 10 2 2 2 4 4" xfId="8596"/>
    <cellStyle name="Normal 10 2 2 2 4 4 2" xfId="21042"/>
    <cellStyle name="Normal 10 2 2 2 4 5" xfId="12339"/>
    <cellStyle name="Normal 10 2 2 2 4 5 2" xfId="24775"/>
    <cellStyle name="Normal 10 2 2 2 4 6" xfId="7073"/>
    <cellStyle name="Normal 10 2 2 2 4 6 2" xfId="19524"/>
    <cellStyle name="Normal 10 2 2 2 4 7" xfId="3527"/>
    <cellStyle name="Normal 10 2 2 2 4 7 2" xfId="16035"/>
    <cellStyle name="Normal 10 2 2 2 4 8" xfId="14526"/>
    <cellStyle name="Normal 10 2 2 2 5" xfId="2276"/>
    <cellStyle name="Normal 10 2 2 2 5 2" xfId="4904"/>
    <cellStyle name="Normal 10 2 2 2 5 2 2" xfId="9921"/>
    <cellStyle name="Normal 10 2 2 2 5 2 2 2" xfId="22366"/>
    <cellStyle name="Normal 10 2 2 2 5 2 3" xfId="17359"/>
    <cellStyle name="Normal 10 2 2 2 5 3" xfId="6302"/>
    <cellStyle name="Normal 10 2 2 2 5 3 2" xfId="11317"/>
    <cellStyle name="Normal 10 2 2 2 5 3 2 2" xfId="23762"/>
    <cellStyle name="Normal 10 2 2 2 5 3 3" xfId="18755"/>
    <cellStyle name="Normal 10 2 2 2 5 4" xfId="8109"/>
    <cellStyle name="Normal 10 2 2 2 5 4 2" xfId="20557"/>
    <cellStyle name="Normal 10 2 2 2 5 5" xfId="12771"/>
    <cellStyle name="Normal 10 2 2 2 5 5 2" xfId="25207"/>
    <cellStyle name="Normal 10 2 2 2 5 6" xfId="7515"/>
    <cellStyle name="Normal 10 2 2 2 5 6 2" xfId="19965"/>
    <cellStyle name="Normal 10 2 2 2 5 7" xfId="3039"/>
    <cellStyle name="Normal 10 2 2 2 5 7 2" xfId="15550"/>
    <cellStyle name="Normal 10 2 2 2 5 8" xfId="14958"/>
    <cellStyle name="Normal 10 2 2 2 6" xfId="1112"/>
    <cellStyle name="Normal 10 2 2 2 6 2" xfId="8995"/>
    <cellStyle name="Normal 10 2 2 2 6 2 2" xfId="21440"/>
    <cellStyle name="Normal 10 2 2 2 6 3" xfId="3977"/>
    <cellStyle name="Normal 10 2 2 2 6 3 2" xfId="16433"/>
    <cellStyle name="Normal 10 2 2 2 6 4" xfId="13915"/>
    <cellStyle name="Normal 10 2 2 2 7" xfId="5258"/>
    <cellStyle name="Normal 10 2 2 2 7 2" xfId="10274"/>
    <cellStyle name="Normal 10 2 2 2 7 2 2" xfId="22719"/>
    <cellStyle name="Normal 10 2 2 2 7 3" xfId="17712"/>
    <cellStyle name="Normal 10 2 2 2 8" xfId="7835"/>
    <cellStyle name="Normal 10 2 2 2 8 2" xfId="20283"/>
    <cellStyle name="Normal 10 2 2 2 9" xfId="11728"/>
    <cellStyle name="Normal 10 2 2 2 9 2" xfId="24164"/>
    <cellStyle name="Normal 10 2 2 2_Degree data" xfId="2046"/>
    <cellStyle name="Normal 10 2 2 3" xfId="308"/>
    <cellStyle name="Normal 10 2 2 3 10" xfId="6649"/>
    <cellStyle name="Normal 10 2 2 3 10 2" xfId="19100"/>
    <cellStyle name="Normal 10 2 2 3 11" xfId="2713"/>
    <cellStyle name="Normal 10 2 2 3 11 2" xfId="15233"/>
    <cellStyle name="Normal 10 2 2 3 12" xfId="13134"/>
    <cellStyle name="Normal 10 2 2 3 2" xfId="517"/>
    <cellStyle name="Normal 10 2 2 3 2 10" xfId="13338"/>
    <cellStyle name="Normal 10 2 2 3 2 2" xfId="877"/>
    <cellStyle name="Normal 10 2 2 3 2 2 2" xfId="1378"/>
    <cellStyle name="Normal 10 2 2 3 2 2 2 2" xfId="9483"/>
    <cellStyle name="Normal 10 2 2 3 2 2 2 2 2" xfId="21928"/>
    <cellStyle name="Normal 10 2 2 3 2 2 2 3" xfId="4465"/>
    <cellStyle name="Normal 10 2 2 3 2 2 2 3 2" xfId="16921"/>
    <cellStyle name="Normal 10 2 2 3 2 2 2 4" xfId="14181"/>
    <cellStyle name="Normal 10 2 2 3 2 2 3" xfId="5524"/>
    <cellStyle name="Normal 10 2 2 3 2 2 3 2" xfId="10540"/>
    <cellStyle name="Normal 10 2 2 3 2 2 3 2 2" xfId="22985"/>
    <cellStyle name="Normal 10 2 2 3 2 2 3 3" xfId="17978"/>
    <cellStyle name="Normal 10 2 2 3 2 2 4" xfId="8599"/>
    <cellStyle name="Normal 10 2 2 3 2 2 4 2" xfId="21045"/>
    <cellStyle name="Normal 10 2 2 3 2 2 5" xfId="11994"/>
    <cellStyle name="Normal 10 2 2 3 2 2 5 2" xfId="24430"/>
    <cellStyle name="Normal 10 2 2 3 2 2 6" xfId="7076"/>
    <cellStyle name="Normal 10 2 2 3 2 2 6 2" xfId="19527"/>
    <cellStyle name="Normal 10 2 2 3 2 2 7" xfId="3530"/>
    <cellStyle name="Normal 10 2 2 3 2 2 7 2" xfId="16038"/>
    <cellStyle name="Normal 10 2 2 3 2 2 8" xfId="13685"/>
    <cellStyle name="Normal 10 2 2 3 2 3" xfId="1726"/>
    <cellStyle name="Normal 10 2 2 3 2 3 2" xfId="5065"/>
    <cellStyle name="Normal 10 2 2 3 2 3 2 2" xfId="10082"/>
    <cellStyle name="Normal 10 2 2 3 2 3 2 2 2" xfId="22527"/>
    <cellStyle name="Normal 10 2 2 3 2 3 2 3" xfId="17520"/>
    <cellStyle name="Normal 10 2 2 3 2 3 3" xfId="5873"/>
    <cellStyle name="Normal 10 2 2 3 2 3 3 2" xfId="10888"/>
    <cellStyle name="Normal 10 2 2 3 2 3 3 2 2" xfId="23333"/>
    <cellStyle name="Normal 10 2 2 3 2 3 3 3" xfId="18326"/>
    <cellStyle name="Normal 10 2 2 3 2 3 4" xfId="8489"/>
    <cellStyle name="Normal 10 2 2 3 2 3 4 2" xfId="20935"/>
    <cellStyle name="Normal 10 2 2 3 2 3 5" xfId="12342"/>
    <cellStyle name="Normal 10 2 2 3 2 3 5 2" xfId="24778"/>
    <cellStyle name="Normal 10 2 2 3 2 3 6" xfId="7676"/>
    <cellStyle name="Normal 10 2 2 3 2 3 6 2" xfId="20126"/>
    <cellStyle name="Normal 10 2 2 3 2 3 7" xfId="3420"/>
    <cellStyle name="Normal 10 2 2 3 2 3 7 2" xfId="15928"/>
    <cellStyle name="Normal 10 2 2 3 2 3 8" xfId="14529"/>
    <cellStyle name="Normal 10 2 2 3 2 4" xfId="2440"/>
    <cellStyle name="Normal 10 2 2 3 2 4 2" xfId="6463"/>
    <cellStyle name="Normal 10 2 2 3 2 4 2 2" xfId="11478"/>
    <cellStyle name="Normal 10 2 2 3 2 4 2 2 2" xfId="23923"/>
    <cellStyle name="Normal 10 2 2 3 2 4 2 3" xfId="18916"/>
    <cellStyle name="Normal 10 2 2 3 2 4 3" xfId="12932"/>
    <cellStyle name="Normal 10 2 2 3 2 4 3 2" xfId="25368"/>
    <cellStyle name="Normal 10 2 2 3 2 4 4" xfId="9373"/>
    <cellStyle name="Normal 10 2 2 3 2 4 4 2" xfId="21818"/>
    <cellStyle name="Normal 10 2 2 3 2 4 5" xfId="4355"/>
    <cellStyle name="Normal 10 2 2 3 2 4 5 2" xfId="16811"/>
    <cellStyle name="Normal 10 2 2 3 2 4 6" xfId="15119"/>
    <cellStyle name="Normal 10 2 2 3 2 5" xfId="1273"/>
    <cellStyle name="Normal 10 2 2 3 2 5 2" xfId="10435"/>
    <cellStyle name="Normal 10 2 2 3 2 5 2 2" xfId="22880"/>
    <cellStyle name="Normal 10 2 2 3 2 5 3" xfId="5419"/>
    <cellStyle name="Normal 10 2 2 3 2 5 3 2" xfId="17873"/>
    <cellStyle name="Normal 10 2 2 3 2 5 4" xfId="14076"/>
    <cellStyle name="Normal 10 2 2 3 2 6" xfId="7996"/>
    <cellStyle name="Normal 10 2 2 3 2 6 2" xfId="20444"/>
    <cellStyle name="Normal 10 2 2 3 2 7" xfId="11889"/>
    <cellStyle name="Normal 10 2 2 3 2 7 2" xfId="24325"/>
    <cellStyle name="Normal 10 2 2 3 2 8" xfId="6966"/>
    <cellStyle name="Normal 10 2 2 3 2 8 2" xfId="19417"/>
    <cellStyle name="Normal 10 2 2 3 2 9" xfId="2917"/>
    <cellStyle name="Normal 10 2 2 3 2 9 2" xfId="15437"/>
    <cellStyle name="Normal 10 2 2 3 2_Degree data" xfId="2160"/>
    <cellStyle name="Normal 10 2 2 3 3" xfId="670"/>
    <cellStyle name="Normal 10 2 2 3 3 2" xfId="1377"/>
    <cellStyle name="Normal 10 2 2 3 3 2 2" xfId="9169"/>
    <cellStyle name="Normal 10 2 2 3 3 2 2 2" xfId="21614"/>
    <cellStyle name="Normal 10 2 2 3 3 2 3" xfId="4151"/>
    <cellStyle name="Normal 10 2 2 3 3 2 3 2" xfId="16607"/>
    <cellStyle name="Normal 10 2 2 3 3 2 4" xfId="14180"/>
    <cellStyle name="Normal 10 2 2 3 3 3" xfId="5523"/>
    <cellStyle name="Normal 10 2 2 3 3 3 2" xfId="10539"/>
    <cellStyle name="Normal 10 2 2 3 3 3 2 2" xfId="22984"/>
    <cellStyle name="Normal 10 2 2 3 3 3 3" xfId="17977"/>
    <cellStyle name="Normal 10 2 2 3 3 4" xfId="8285"/>
    <cellStyle name="Normal 10 2 2 3 3 4 2" xfId="20731"/>
    <cellStyle name="Normal 10 2 2 3 3 5" xfId="11993"/>
    <cellStyle name="Normal 10 2 2 3 3 5 2" xfId="24429"/>
    <cellStyle name="Normal 10 2 2 3 3 6" xfId="6762"/>
    <cellStyle name="Normal 10 2 2 3 3 6 2" xfId="19213"/>
    <cellStyle name="Normal 10 2 2 3 3 7" xfId="3216"/>
    <cellStyle name="Normal 10 2 2 3 3 7 2" xfId="15724"/>
    <cellStyle name="Normal 10 2 2 3 3 8" xfId="13481"/>
    <cellStyle name="Normal 10 2 2 3 4" xfId="1725"/>
    <cellStyle name="Normal 10 2 2 3 4 2" xfId="4464"/>
    <cellStyle name="Normal 10 2 2 3 4 2 2" xfId="9482"/>
    <cellStyle name="Normal 10 2 2 3 4 2 2 2" xfId="21927"/>
    <cellStyle name="Normal 10 2 2 3 4 2 3" xfId="16920"/>
    <cellStyle name="Normal 10 2 2 3 4 3" xfId="5872"/>
    <cellStyle name="Normal 10 2 2 3 4 3 2" xfId="10887"/>
    <cellStyle name="Normal 10 2 2 3 4 3 2 2" xfId="23332"/>
    <cellStyle name="Normal 10 2 2 3 4 3 3" xfId="18325"/>
    <cellStyle name="Normal 10 2 2 3 4 4" xfId="8598"/>
    <cellStyle name="Normal 10 2 2 3 4 4 2" xfId="21044"/>
    <cellStyle name="Normal 10 2 2 3 4 5" xfId="12341"/>
    <cellStyle name="Normal 10 2 2 3 4 5 2" xfId="24777"/>
    <cellStyle name="Normal 10 2 2 3 4 6" xfId="7075"/>
    <cellStyle name="Normal 10 2 2 3 4 6 2" xfId="19526"/>
    <cellStyle name="Normal 10 2 2 3 4 7" xfId="3529"/>
    <cellStyle name="Normal 10 2 2 3 4 7 2" xfId="16037"/>
    <cellStyle name="Normal 10 2 2 3 4 8" xfId="14528"/>
    <cellStyle name="Normal 10 2 2 3 5" xfId="2231"/>
    <cellStyle name="Normal 10 2 2 3 5 2" xfId="4861"/>
    <cellStyle name="Normal 10 2 2 3 5 2 2" xfId="9878"/>
    <cellStyle name="Normal 10 2 2 3 5 2 2 2" xfId="22323"/>
    <cellStyle name="Normal 10 2 2 3 5 2 3" xfId="17316"/>
    <cellStyle name="Normal 10 2 2 3 5 3" xfId="6259"/>
    <cellStyle name="Normal 10 2 2 3 5 3 2" xfId="11274"/>
    <cellStyle name="Normal 10 2 2 3 5 3 2 2" xfId="23719"/>
    <cellStyle name="Normal 10 2 2 3 5 3 3" xfId="18712"/>
    <cellStyle name="Normal 10 2 2 3 5 4" xfId="8170"/>
    <cellStyle name="Normal 10 2 2 3 5 4 2" xfId="20618"/>
    <cellStyle name="Normal 10 2 2 3 5 5" xfId="12728"/>
    <cellStyle name="Normal 10 2 2 3 5 5 2" xfId="25164"/>
    <cellStyle name="Normal 10 2 2 3 5 6" xfId="7472"/>
    <cellStyle name="Normal 10 2 2 3 5 6 2" xfId="19922"/>
    <cellStyle name="Normal 10 2 2 3 5 7" xfId="3100"/>
    <cellStyle name="Normal 10 2 2 3 5 7 2" xfId="15611"/>
    <cellStyle name="Normal 10 2 2 3 5 8" xfId="14915"/>
    <cellStyle name="Normal 10 2 2 3 6" xfId="1069"/>
    <cellStyle name="Normal 10 2 2 3 6 2" xfId="9056"/>
    <cellStyle name="Normal 10 2 2 3 6 2 2" xfId="21501"/>
    <cellStyle name="Normal 10 2 2 3 6 3" xfId="4038"/>
    <cellStyle name="Normal 10 2 2 3 6 3 2" xfId="16494"/>
    <cellStyle name="Normal 10 2 2 3 6 4" xfId="13872"/>
    <cellStyle name="Normal 10 2 2 3 7" xfId="5215"/>
    <cellStyle name="Normal 10 2 2 3 7 2" xfId="10231"/>
    <cellStyle name="Normal 10 2 2 3 7 2 2" xfId="22676"/>
    <cellStyle name="Normal 10 2 2 3 7 3" xfId="17669"/>
    <cellStyle name="Normal 10 2 2 3 8" xfId="7792"/>
    <cellStyle name="Normal 10 2 2 3 8 2" xfId="20240"/>
    <cellStyle name="Normal 10 2 2 3 9" xfId="11685"/>
    <cellStyle name="Normal 10 2 2 3 9 2" xfId="24121"/>
    <cellStyle name="Normal 10 2 2 3_Degree data" xfId="2034"/>
    <cellStyle name="Normal 10 2 2 4" xfId="410"/>
    <cellStyle name="Normal 10 2 2 4 10" xfId="13234"/>
    <cellStyle name="Normal 10 2 2 4 2" xfId="771"/>
    <cellStyle name="Normal 10 2 2 4 2 2" xfId="1379"/>
    <cellStyle name="Normal 10 2 2 4 2 2 2" xfId="9484"/>
    <cellStyle name="Normal 10 2 2 4 2 2 2 2" xfId="21929"/>
    <cellStyle name="Normal 10 2 2 4 2 2 3" xfId="4466"/>
    <cellStyle name="Normal 10 2 2 4 2 2 3 2" xfId="16922"/>
    <cellStyle name="Normal 10 2 2 4 2 2 4" xfId="14182"/>
    <cellStyle name="Normal 10 2 2 4 2 3" xfId="5525"/>
    <cellStyle name="Normal 10 2 2 4 2 3 2" xfId="10541"/>
    <cellStyle name="Normal 10 2 2 4 2 3 2 2" xfId="22986"/>
    <cellStyle name="Normal 10 2 2 4 2 3 3" xfId="17979"/>
    <cellStyle name="Normal 10 2 2 4 2 4" xfId="8600"/>
    <cellStyle name="Normal 10 2 2 4 2 4 2" xfId="21046"/>
    <cellStyle name="Normal 10 2 2 4 2 5" xfId="11995"/>
    <cellStyle name="Normal 10 2 2 4 2 5 2" xfId="24431"/>
    <cellStyle name="Normal 10 2 2 4 2 6" xfId="7077"/>
    <cellStyle name="Normal 10 2 2 4 2 6 2" xfId="19528"/>
    <cellStyle name="Normal 10 2 2 4 2 7" xfId="3531"/>
    <cellStyle name="Normal 10 2 2 4 2 7 2" xfId="16039"/>
    <cellStyle name="Normal 10 2 2 4 2 8" xfId="13581"/>
    <cellStyle name="Normal 10 2 2 4 3" xfId="1727"/>
    <cellStyle name="Normal 10 2 2 4 3 2" xfId="4961"/>
    <cellStyle name="Normal 10 2 2 4 3 2 2" xfId="9978"/>
    <cellStyle name="Normal 10 2 2 4 3 2 2 2" xfId="22423"/>
    <cellStyle name="Normal 10 2 2 4 3 2 3" xfId="17416"/>
    <cellStyle name="Normal 10 2 2 4 3 3" xfId="5874"/>
    <cellStyle name="Normal 10 2 2 4 3 3 2" xfId="10889"/>
    <cellStyle name="Normal 10 2 2 4 3 3 2 2" xfId="23334"/>
    <cellStyle name="Normal 10 2 2 4 3 3 3" xfId="18327"/>
    <cellStyle name="Normal 10 2 2 4 3 4" xfId="8385"/>
    <cellStyle name="Normal 10 2 2 4 3 4 2" xfId="20831"/>
    <cellStyle name="Normal 10 2 2 4 3 5" xfId="12343"/>
    <cellStyle name="Normal 10 2 2 4 3 5 2" xfId="24779"/>
    <cellStyle name="Normal 10 2 2 4 3 6" xfId="7572"/>
    <cellStyle name="Normal 10 2 2 4 3 6 2" xfId="20022"/>
    <cellStyle name="Normal 10 2 2 4 3 7" xfId="3316"/>
    <cellStyle name="Normal 10 2 2 4 3 7 2" xfId="15824"/>
    <cellStyle name="Normal 10 2 2 4 3 8" xfId="14530"/>
    <cellStyle name="Normal 10 2 2 4 4" xfId="2333"/>
    <cellStyle name="Normal 10 2 2 4 4 2" xfId="6359"/>
    <cellStyle name="Normal 10 2 2 4 4 2 2" xfId="11374"/>
    <cellStyle name="Normal 10 2 2 4 4 2 2 2" xfId="23819"/>
    <cellStyle name="Normal 10 2 2 4 4 2 3" xfId="18812"/>
    <cellStyle name="Normal 10 2 2 4 4 3" xfId="12828"/>
    <cellStyle name="Normal 10 2 2 4 4 3 2" xfId="25264"/>
    <cellStyle name="Normal 10 2 2 4 4 4" xfId="9269"/>
    <cellStyle name="Normal 10 2 2 4 4 4 2" xfId="21714"/>
    <cellStyle name="Normal 10 2 2 4 4 5" xfId="4251"/>
    <cellStyle name="Normal 10 2 2 4 4 5 2" xfId="16707"/>
    <cellStyle name="Normal 10 2 2 4 4 6" xfId="15015"/>
    <cellStyle name="Normal 10 2 2 4 5" xfId="1169"/>
    <cellStyle name="Normal 10 2 2 4 5 2" xfId="10331"/>
    <cellStyle name="Normal 10 2 2 4 5 2 2" xfId="22776"/>
    <cellStyle name="Normal 10 2 2 4 5 3" xfId="5315"/>
    <cellStyle name="Normal 10 2 2 4 5 3 2" xfId="17769"/>
    <cellStyle name="Normal 10 2 2 4 5 4" xfId="13972"/>
    <cellStyle name="Normal 10 2 2 4 6" xfId="7892"/>
    <cellStyle name="Normal 10 2 2 4 6 2" xfId="20340"/>
    <cellStyle name="Normal 10 2 2 4 7" xfId="11785"/>
    <cellStyle name="Normal 10 2 2 4 7 2" xfId="24221"/>
    <cellStyle name="Normal 10 2 2 4 8" xfId="6862"/>
    <cellStyle name="Normal 10 2 2 4 8 2" xfId="19313"/>
    <cellStyle name="Normal 10 2 2 4 9" xfId="2813"/>
    <cellStyle name="Normal 10 2 2 4 9 2" xfId="15333"/>
    <cellStyle name="Normal 10 2 2 4_Degree data" xfId="2175"/>
    <cellStyle name="Normal 10 2 2 5" xfId="243"/>
    <cellStyle name="Normal 10 2 2 5 2" xfId="1374"/>
    <cellStyle name="Normal 10 2 2 5 2 2" xfId="9112"/>
    <cellStyle name="Normal 10 2 2 5 2 2 2" xfId="21557"/>
    <cellStyle name="Normal 10 2 2 5 2 3" xfId="4094"/>
    <cellStyle name="Normal 10 2 2 5 2 3 2" xfId="16550"/>
    <cellStyle name="Normal 10 2 2 5 2 4" xfId="14177"/>
    <cellStyle name="Normal 10 2 2 5 3" xfId="5520"/>
    <cellStyle name="Normal 10 2 2 5 3 2" xfId="10536"/>
    <cellStyle name="Normal 10 2 2 5 3 2 2" xfId="22981"/>
    <cellStyle name="Normal 10 2 2 5 3 3" xfId="17974"/>
    <cellStyle name="Normal 10 2 2 5 4" xfId="8228"/>
    <cellStyle name="Normal 10 2 2 5 4 2" xfId="20674"/>
    <cellStyle name="Normal 10 2 2 5 5" xfId="11990"/>
    <cellStyle name="Normal 10 2 2 5 5 2" xfId="24426"/>
    <cellStyle name="Normal 10 2 2 5 6" xfId="6705"/>
    <cellStyle name="Normal 10 2 2 5 6 2" xfId="19156"/>
    <cellStyle name="Normal 10 2 2 5 7" xfId="3159"/>
    <cellStyle name="Normal 10 2 2 5 7 2" xfId="15667"/>
    <cellStyle name="Normal 10 2 2 5 8" xfId="13077"/>
    <cellStyle name="Normal 10 2 2 6" xfId="608"/>
    <cellStyle name="Normal 10 2 2 6 2" xfId="1722"/>
    <cellStyle name="Normal 10 2 2 6 2 2" xfId="9479"/>
    <cellStyle name="Normal 10 2 2 6 2 2 2" xfId="21924"/>
    <cellStyle name="Normal 10 2 2 6 2 3" xfId="4461"/>
    <cellStyle name="Normal 10 2 2 6 2 3 2" xfId="16917"/>
    <cellStyle name="Normal 10 2 2 6 2 4" xfId="14525"/>
    <cellStyle name="Normal 10 2 2 6 3" xfId="5869"/>
    <cellStyle name="Normal 10 2 2 6 3 2" xfId="10884"/>
    <cellStyle name="Normal 10 2 2 6 3 2 2" xfId="23329"/>
    <cellStyle name="Normal 10 2 2 6 3 3" xfId="18322"/>
    <cellStyle name="Normal 10 2 2 6 4" xfId="8595"/>
    <cellStyle name="Normal 10 2 2 6 4 2" xfId="21041"/>
    <cellStyle name="Normal 10 2 2 6 5" xfId="12338"/>
    <cellStyle name="Normal 10 2 2 6 5 2" xfId="24774"/>
    <cellStyle name="Normal 10 2 2 6 6" xfId="7072"/>
    <cellStyle name="Normal 10 2 2 6 6 2" xfId="19523"/>
    <cellStyle name="Normal 10 2 2 6 7" xfId="3526"/>
    <cellStyle name="Normal 10 2 2 6 7 2" xfId="16034"/>
    <cellStyle name="Normal 10 2 2 6 8" xfId="13424"/>
    <cellStyle name="Normal 10 2 2 7" xfId="2166"/>
    <cellStyle name="Normal 10 2 2 7 2" xfId="4804"/>
    <cellStyle name="Normal 10 2 2 7 2 2" xfId="9821"/>
    <cellStyle name="Normal 10 2 2 7 2 2 2" xfId="22266"/>
    <cellStyle name="Normal 10 2 2 7 2 3" xfId="17259"/>
    <cellStyle name="Normal 10 2 2 7 3" xfId="6202"/>
    <cellStyle name="Normal 10 2 2 7 3 2" xfId="11217"/>
    <cellStyle name="Normal 10 2 2 7 3 2 2" xfId="23662"/>
    <cellStyle name="Normal 10 2 2 7 3 3" xfId="18655"/>
    <cellStyle name="Normal 10 2 2 7 4" xfId="8066"/>
    <cellStyle name="Normal 10 2 2 7 4 2" xfId="20514"/>
    <cellStyle name="Normal 10 2 2 7 5" xfId="12671"/>
    <cellStyle name="Normal 10 2 2 7 5 2" xfId="25107"/>
    <cellStyle name="Normal 10 2 2 7 6" xfId="7415"/>
    <cellStyle name="Normal 10 2 2 7 6 2" xfId="19865"/>
    <cellStyle name="Normal 10 2 2 7 7" xfId="2993"/>
    <cellStyle name="Normal 10 2 2 7 7 2" xfId="15507"/>
    <cellStyle name="Normal 10 2 2 7 8" xfId="14858"/>
    <cellStyle name="Normal 10 2 2 8" xfId="1012"/>
    <cellStyle name="Normal 10 2 2 8 2" xfId="11628"/>
    <cellStyle name="Normal 10 2 2 8 2 2" xfId="24064"/>
    <cellStyle name="Normal 10 2 2 8 3" xfId="8952"/>
    <cellStyle name="Normal 10 2 2 8 3 2" xfId="21397"/>
    <cellStyle name="Normal 10 2 2 8 4" xfId="3934"/>
    <cellStyle name="Normal 10 2 2 8 4 2" xfId="16390"/>
    <cellStyle name="Normal 10 2 2 8 5" xfId="13815"/>
    <cellStyle name="Normal 10 2 2 9" xfId="937"/>
    <cellStyle name="Normal 10 2 2 9 2" xfId="10172"/>
    <cellStyle name="Normal 10 2 2 9 2 2" xfId="22617"/>
    <cellStyle name="Normal 10 2 2 9 3" xfId="5156"/>
    <cellStyle name="Normal 10 2 2 9 3 2" xfId="17610"/>
    <cellStyle name="Normal 10 2 2 9 4" xfId="13740"/>
    <cellStyle name="Normal 10 2 2_Degree data" xfId="1992"/>
    <cellStyle name="Normal 10 2 3" xfId="194"/>
    <cellStyle name="Normal 10 2 3 10" xfId="6563"/>
    <cellStyle name="Normal 10 2 3 10 2" xfId="19014"/>
    <cellStyle name="Normal 10 2 3 11" xfId="2731"/>
    <cellStyle name="Normal 10 2 3 11 2" xfId="15251"/>
    <cellStyle name="Normal 10 2 3 12" xfId="13032"/>
    <cellStyle name="Normal 10 2 3 2" xfId="429"/>
    <cellStyle name="Normal 10 2 3 2 10" xfId="13252"/>
    <cellStyle name="Normal 10 2 3 2 2" xfId="790"/>
    <cellStyle name="Normal 10 2 3 2 2 2" xfId="1381"/>
    <cellStyle name="Normal 10 2 3 2 2 2 2" xfId="9486"/>
    <cellStyle name="Normal 10 2 3 2 2 2 2 2" xfId="21931"/>
    <cellStyle name="Normal 10 2 3 2 2 2 3" xfId="4468"/>
    <cellStyle name="Normal 10 2 3 2 2 2 3 2" xfId="16924"/>
    <cellStyle name="Normal 10 2 3 2 2 2 4" xfId="14184"/>
    <cellStyle name="Normal 10 2 3 2 2 3" xfId="5527"/>
    <cellStyle name="Normal 10 2 3 2 2 3 2" xfId="10543"/>
    <cellStyle name="Normal 10 2 3 2 2 3 2 2" xfId="22988"/>
    <cellStyle name="Normal 10 2 3 2 2 3 3" xfId="17981"/>
    <cellStyle name="Normal 10 2 3 2 2 4" xfId="8602"/>
    <cellStyle name="Normal 10 2 3 2 2 4 2" xfId="21048"/>
    <cellStyle name="Normal 10 2 3 2 2 5" xfId="11997"/>
    <cellStyle name="Normal 10 2 3 2 2 5 2" xfId="24433"/>
    <cellStyle name="Normal 10 2 3 2 2 6" xfId="7079"/>
    <cellStyle name="Normal 10 2 3 2 2 6 2" xfId="19530"/>
    <cellStyle name="Normal 10 2 3 2 2 7" xfId="3533"/>
    <cellStyle name="Normal 10 2 3 2 2 7 2" xfId="16041"/>
    <cellStyle name="Normal 10 2 3 2 2 8" xfId="13599"/>
    <cellStyle name="Normal 10 2 3 2 3" xfId="1729"/>
    <cellStyle name="Normal 10 2 3 2 3 2" xfId="4979"/>
    <cellStyle name="Normal 10 2 3 2 3 2 2" xfId="9996"/>
    <cellStyle name="Normal 10 2 3 2 3 2 2 2" xfId="22441"/>
    <cellStyle name="Normal 10 2 3 2 3 2 3" xfId="17434"/>
    <cellStyle name="Normal 10 2 3 2 3 3" xfId="5876"/>
    <cellStyle name="Normal 10 2 3 2 3 3 2" xfId="10891"/>
    <cellStyle name="Normal 10 2 3 2 3 3 2 2" xfId="23336"/>
    <cellStyle name="Normal 10 2 3 2 3 3 3" xfId="18329"/>
    <cellStyle name="Normal 10 2 3 2 3 4" xfId="8403"/>
    <cellStyle name="Normal 10 2 3 2 3 4 2" xfId="20849"/>
    <cellStyle name="Normal 10 2 3 2 3 5" xfId="12345"/>
    <cellStyle name="Normal 10 2 3 2 3 5 2" xfId="24781"/>
    <cellStyle name="Normal 10 2 3 2 3 6" xfId="7590"/>
    <cellStyle name="Normal 10 2 3 2 3 6 2" xfId="20040"/>
    <cellStyle name="Normal 10 2 3 2 3 7" xfId="3334"/>
    <cellStyle name="Normal 10 2 3 2 3 7 2" xfId="15842"/>
    <cellStyle name="Normal 10 2 3 2 3 8" xfId="14532"/>
    <cellStyle name="Normal 10 2 3 2 4" xfId="2352"/>
    <cellStyle name="Normal 10 2 3 2 4 2" xfId="6377"/>
    <cellStyle name="Normal 10 2 3 2 4 2 2" xfId="11392"/>
    <cellStyle name="Normal 10 2 3 2 4 2 2 2" xfId="23837"/>
    <cellStyle name="Normal 10 2 3 2 4 2 3" xfId="18830"/>
    <cellStyle name="Normal 10 2 3 2 4 3" xfId="12846"/>
    <cellStyle name="Normal 10 2 3 2 4 3 2" xfId="25282"/>
    <cellStyle name="Normal 10 2 3 2 4 4" xfId="9287"/>
    <cellStyle name="Normal 10 2 3 2 4 4 2" xfId="21732"/>
    <cellStyle name="Normal 10 2 3 2 4 5" xfId="4269"/>
    <cellStyle name="Normal 10 2 3 2 4 5 2" xfId="16725"/>
    <cellStyle name="Normal 10 2 3 2 4 6" xfId="15033"/>
    <cellStyle name="Normal 10 2 3 2 5" xfId="1187"/>
    <cellStyle name="Normal 10 2 3 2 5 2" xfId="10349"/>
    <cellStyle name="Normal 10 2 3 2 5 2 2" xfId="22794"/>
    <cellStyle name="Normal 10 2 3 2 5 3" xfId="5333"/>
    <cellStyle name="Normal 10 2 3 2 5 3 2" xfId="17787"/>
    <cellStyle name="Normal 10 2 3 2 5 4" xfId="13990"/>
    <cellStyle name="Normal 10 2 3 2 6" xfId="7910"/>
    <cellStyle name="Normal 10 2 3 2 6 2" xfId="20358"/>
    <cellStyle name="Normal 10 2 3 2 7" xfId="11803"/>
    <cellStyle name="Normal 10 2 3 2 7 2" xfId="24239"/>
    <cellStyle name="Normal 10 2 3 2 8" xfId="6880"/>
    <cellStyle name="Normal 10 2 3 2 8 2" xfId="19331"/>
    <cellStyle name="Normal 10 2 3 2 9" xfId="2831"/>
    <cellStyle name="Normal 10 2 3 2 9 2" xfId="15351"/>
    <cellStyle name="Normal 10 2 3 2_Degree data" xfId="2031"/>
    <cellStyle name="Normal 10 2 3 3" xfId="327"/>
    <cellStyle name="Normal 10 2 3 3 2" xfId="1380"/>
    <cellStyle name="Normal 10 2 3 3 2 2" xfId="9187"/>
    <cellStyle name="Normal 10 2 3 3 2 2 2" xfId="21632"/>
    <cellStyle name="Normal 10 2 3 3 2 3" xfId="4169"/>
    <cellStyle name="Normal 10 2 3 3 2 3 2" xfId="16625"/>
    <cellStyle name="Normal 10 2 3 3 2 4" xfId="14183"/>
    <cellStyle name="Normal 10 2 3 3 3" xfId="5526"/>
    <cellStyle name="Normal 10 2 3 3 3 2" xfId="10542"/>
    <cellStyle name="Normal 10 2 3 3 3 2 2" xfId="22987"/>
    <cellStyle name="Normal 10 2 3 3 3 3" xfId="17980"/>
    <cellStyle name="Normal 10 2 3 3 4" xfId="8303"/>
    <cellStyle name="Normal 10 2 3 3 4 2" xfId="20749"/>
    <cellStyle name="Normal 10 2 3 3 5" xfId="11996"/>
    <cellStyle name="Normal 10 2 3 3 5 2" xfId="24432"/>
    <cellStyle name="Normal 10 2 3 3 6" xfId="6780"/>
    <cellStyle name="Normal 10 2 3 3 6 2" xfId="19231"/>
    <cellStyle name="Normal 10 2 3 3 7" xfId="3234"/>
    <cellStyle name="Normal 10 2 3 3 7 2" xfId="15742"/>
    <cellStyle name="Normal 10 2 3 3 8" xfId="13152"/>
    <cellStyle name="Normal 10 2 3 4" xfId="689"/>
    <cellStyle name="Normal 10 2 3 4 2" xfId="1728"/>
    <cellStyle name="Normal 10 2 3 4 2 2" xfId="9485"/>
    <cellStyle name="Normal 10 2 3 4 2 2 2" xfId="21930"/>
    <cellStyle name="Normal 10 2 3 4 2 3" xfId="4467"/>
    <cellStyle name="Normal 10 2 3 4 2 3 2" xfId="16923"/>
    <cellStyle name="Normal 10 2 3 4 2 4" xfId="14531"/>
    <cellStyle name="Normal 10 2 3 4 3" xfId="5875"/>
    <cellStyle name="Normal 10 2 3 4 3 2" xfId="10890"/>
    <cellStyle name="Normal 10 2 3 4 3 2 2" xfId="23335"/>
    <cellStyle name="Normal 10 2 3 4 3 3" xfId="18328"/>
    <cellStyle name="Normal 10 2 3 4 4" xfId="8601"/>
    <cellStyle name="Normal 10 2 3 4 4 2" xfId="21047"/>
    <cellStyle name="Normal 10 2 3 4 5" xfId="12344"/>
    <cellStyle name="Normal 10 2 3 4 5 2" xfId="24780"/>
    <cellStyle name="Normal 10 2 3 4 6" xfId="7078"/>
    <cellStyle name="Normal 10 2 3 4 6 2" xfId="19529"/>
    <cellStyle name="Normal 10 2 3 4 7" xfId="3532"/>
    <cellStyle name="Normal 10 2 3 4 7 2" xfId="16040"/>
    <cellStyle name="Normal 10 2 3 4 8" xfId="13499"/>
    <cellStyle name="Normal 10 2 3 5" xfId="2250"/>
    <cellStyle name="Normal 10 2 3 5 2" xfId="4879"/>
    <cellStyle name="Normal 10 2 3 5 2 2" xfId="9896"/>
    <cellStyle name="Normal 10 2 3 5 2 2 2" xfId="22341"/>
    <cellStyle name="Normal 10 2 3 5 2 3" xfId="17334"/>
    <cellStyle name="Normal 10 2 3 5 3" xfId="6277"/>
    <cellStyle name="Normal 10 2 3 5 3 2" xfId="11292"/>
    <cellStyle name="Normal 10 2 3 5 3 2 2" xfId="23737"/>
    <cellStyle name="Normal 10 2 3 5 3 3" xfId="18730"/>
    <cellStyle name="Normal 10 2 3 5 4" xfId="8084"/>
    <cellStyle name="Normal 10 2 3 5 4 2" xfId="20532"/>
    <cellStyle name="Normal 10 2 3 5 5" xfId="12746"/>
    <cellStyle name="Normal 10 2 3 5 5 2" xfId="25182"/>
    <cellStyle name="Normal 10 2 3 5 6" xfId="7490"/>
    <cellStyle name="Normal 10 2 3 5 6 2" xfId="19940"/>
    <cellStyle name="Normal 10 2 3 5 7" xfId="3013"/>
    <cellStyle name="Normal 10 2 3 5 7 2" xfId="15525"/>
    <cellStyle name="Normal 10 2 3 5 8" xfId="14933"/>
    <cellStyle name="Normal 10 2 3 6" xfId="1087"/>
    <cellStyle name="Normal 10 2 3 6 2" xfId="8970"/>
    <cellStyle name="Normal 10 2 3 6 2 2" xfId="21415"/>
    <cellStyle name="Normal 10 2 3 6 3" xfId="3952"/>
    <cellStyle name="Normal 10 2 3 6 3 2" xfId="16408"/>
    <cellStyle name="Normal 10 2 3 6 4" xfId="13890"/>
    <cellStyle name="Normal 10 2 3 7" xfId="5233"/>
    <cellStyle name="Normal 10 2 3 7 2" xfId="10249"/>
    <cellStyle name="Normal 10 2 3 7 2 2" xfId="22694"/>
    <cellStyle name="Normal 10 2 3 7 3" xfId="17687"/>
    <cellStyle name="Normal 10 2 3 8" xfId="7810"/>
    <cellStyle name="Normal 10 2 3 8 2" xfId="20258"/>
    <cellStyle name="Normal 10 2 3 9" xfId="11703"/>
    <cellStyle name="Normal 10 2 3 9 2" xfId="24139"/>
    <cellStyle name="Normal 10 2 3_Degree data" xfId="2103"/>
    <cellStyle name="Normal 10 2 4" xfId="267"/>
    <cellStyle name="Normal 10 2 4 10" xfId="6613"/>
    <cellStyle name="Normal 10 2 4 10 2" xfId="19064"/>
    <cellStyle name="Normal 10 2 4 11" xfId="2676"/>
    <cellStyle name="Normal 10 2 4 11 2" xfId="15196"/>
    <cellStyle name="Normal 10 2 4 12" xfId="13097"/>
    <cellStyle name="Normal 10 2 4 2" xfId="481"/>
    <cellStyle name="Normal 10 2 4 2 10" xfId="13302"/>
    <cellStyle name="Normal 10 2 4 2 2" xfId="841"/>
    <cellStyle name="Normal 10 2 4 2 2 2" xfId="1383"/>
    <cellStyle name="Normal 10 2 4 2 2 2 2" xfId="9488"/>
    <cellStyle name="Normal 10 2 4 2 2 2 2 2" xfId="21933"/>
    <cellStyle name="Normal 10 2 4 2 2 2 3" xfId="4470"/>
    <cellStyle name="Normal 10 2 4 2 2 2 3 2" xfId="16926"/>
    <cellStyle name="Normal 10 2 4 2 2 2 4" xfId="14186"/>
    <cellStyle name="Normal 10 2 4 2 2 3" xfId="5529"/>
    <cellStyle name="Normal 10 2 4 2 2 3 2" xfId="10545"/>
    <cellStyle name="Normal 10 2 4 2 2 3 2 2" xfId="22990"/>
    <cellStyle name="Normal 10 2 4 2 2 3 3" xfId="17983"/>
    <cellStyle name="Normal 10 2 4 2 2 4" xfId="8604"/>
    <cellStyle name="Normal 10 2 4 2 2 4 2" xfId="21050"/>
    <cellStyle name="Normal 10 2 4 2 2 5" xfId="11999"/>
    <cellStyle name="Normal 10 2 4 2 2 5 2" xfId="24435"/>
    <cellStyle name="Normal 10 2 4 2 2 6" xfId="7081"/>
    <cellStyle name="Normal 10 2 4 2 2 6 2" xfId="19532"/>
    <cellStyle name="Normal 10 2 4 2 2 7" xfId="3535"/>
    <cellStyle name="Normal 10 2 4 2 2 7 2" xfId="16043"/>
    <cellStyle name="Normal 10 2 4 2 2 8" xfId="13649"/>
    <cellStyle name="Normal 10 2 4 2 3" xfId="1731"/>
    <cellStyle name="Normal 10 2 4 2 3 2" xfId="5029"/>
    <cellStyle name="Normal 10 2 4 2 3 2 2" xfId="10046"/>
    <cellStyle name="Normal 10 2 4 2 3 2 2 2" xfId="22491"/>
    <cellStyle name="Normal 10 2 4 2 3 2 3" xfId="17484"/>
    <cellStyle name="Normal 10 2 4 2 3 3" xfId="5878"/>
    <cellStyle name="Normal 10 2 4 2 3 3 2" xfId="10893"/>
    <cellStyle name="Normal 10 2 4 2 3 3 2 2" xfId="23338"/>
    <cellStyle name="Normal 10 2 4 2 3 3 3" xfId="18331"/>
    <cellStyle name="Normal 10 2 4 2 3 4" xfId="8453"/>
    <cellStyle name="Normal 10 2 4 2 3 4 2" xfId="20899"/>
    <cellStyle name="Normal 10 2 4 2 3 5" xfId="12347"/>
    <cellStyle name="Normal 10 2 4 2 3 5 2" xfId="24783"/>
    <cellStyle name="Normal 10 2 4 2 3 6" xfId="7640"/>
    <cellStyle name="Normal 10 2 4 2 3 6 2" xfId="20090"/>
    <cellStyle name="Normal 10 2 4 2 3 7" xfId="3384"/>
    <cellStyle name="Normal 10 2 4 2 3 7 2" xfId="15892"/>
    <cellStyle name="Normal 10 2 4 2 3 8" xfId="14534"/>
    <cellStyle name="Normal 10 2 4 2 4" xfId="2404"/>
    <cellStyle name="Normal 10 2 4 2 4 2" xfId="6427"/>
    <cellStyle name="Normal 10 2 4 2 4 2 2" xfId="11442"/>
    <cellStyle name="Normal 10 2 4 2 4 2 2 2" xfId="23887"/>
    <cellStyle name="Normal 10 2 4 2 4 2 3" xfId="18880"/>
    <cellStyle name="Normal 10 2 4 2 4 3" xfId="12896"/>
    <cellStyle name="Normal 10 2 4 2 4 3 2" xfId="25332"/>
    <cellStyle name="Normal 10 2 4 2 4 4" xfId="9337"/>
    <cellStyle name="Normal 10 2 4 2 4 4 2" xfId="21782"/>
    <cellStyle name="Normal 10 2 4 2 4 5" xfId="4319"/>
    <cellStyle name="Normal 10 2 4 2 4 5 2" xfId="16775"/>
    <cellStyle name="Normal 10 2 4 2 4 6" xfId="15083"/>
    <cellStyle name="Normal 10 2 4 2 5" xfId="1237"/>
    <cellStyle name="Normal 10 2 4 2 5 2" xfId="10399"/>
    <cellStyle name="Normal 10 2 4 2 5 2 2" xfId="22844"/>
    <cellStyle name="Normal 10 2 4 2 5 3" xfId="5383"/>
    <cellStyle name="Normal 10 2 4 2 5 3 2" xfId="17837"/>
    <cellStyle name="Normal 10 2 4 2 5 4" xfId="14040"/>
    <cellStyle name="Normal 10 2 4 2 6" xfId="7960"/>
    <cellStyle name="Normal 10 2 4 2 6 2" xfId="20408"/>
    <cellStyle name="Normal 10 2 4 2 7" xfId="11853"/>
    <cellStyle name="Normal 10 2 4 2 7 2" xfId="24289"/>
    <cellStyle name="Normal 10 2 4 2 8" xfId="6930"/>
    <cellStyle name="Normal 10 2 4 2 8 2" xfId="19381"/>
    <cellStyle name="Normal 10 2 4 2 9" xfId="2881"/>
    <cellStyle name="Normal 10 2 4 2 9 2" xfId="15401"/>
    <cellStyle name="Normal 10 2 4 2_Degree data" xfId="2036"/>
    <cellStyle name="Normal 10 2 4 3" xfId="630"/>
    <cellStyle name="Normal 10 2 4 3 2" xfId="1382"/>
    <cellStyle name="Normal 10 2 4 3 2 2" xfId="9132"/>
    <cellStyle name="Normal 10 2 4 3 2 2 2" xfId="21577"/>
    <cellStyle name="Normal 10 2 4 3 2 3" xfId="4114"/>
    <cellStyle name="Normal 10 2 4 3 2 3 2" xfId="16570"/>
    <cellStyle name="Normal 10 2 4 3 2 4" xfId="14185"/>
    <cellStyle name="Normal 10 2 4 3 3" xfId="5528"/>
    <cellStyle name="Normal 10 2 4 3 3 2" xfId="10544"/>
    <cellStyle name="Normal 10 2 4 3 3 2 2" xfId="22989"/>
    <cellStyle name="Normal 10 2 4 3 3 3" xfId="17982"/>
    <cellStyle name="Normal 10 2 4 3 4" xfId="8248"/>
    <cellStyle name="Normal 10 2 4 3 4 2" xfId="20694"/>
    <cellStyle name="Normal 10 2 4 3 5" xfId="11998"/>
    <cellStyle name="Normal 10 2 4 3 5 2" xfId="24434"/>
    <cellStyle name="Normal 10 2 4 3 6" xfId="6725"/>
    <cellStyle name="Normal 10 2 4 3 6 2" xfId="19176"/>
    <cellStyle name="Normal 10 2 4 3 7" xfId="3179"/>
    <cellStyle name="Normal 10 2 4 3 7 2" xfId="15687"/>
    <cellStyle name="Normal 10 2 4 3 8" xfId="13444"/>
    <cellStyle name="Normal 10 2 4 4" xfId="1730"/>
    <cellStyle name="Normal 10 2 4 4 2" xfId="4469"/>
    <cellStyle name="Normal 10 2 4 4 2 2" xfId="9487"/>
    <cellStyle name="Normal 10 2 4 4 2 2 2" xfId="21932"/>
    <cellStyle name="Normal 10 2 4 4 2 3" xfId="16925"/>
    <cellStyle name="Normal 10 2 4 4 3" xfId="5877"/>
    <cellStyle name="Normal 10 2 4 4 3 2" xfId="10892"/>
    <cellStyle name="Normal 10 2 4 4 3 2 2" xfId="23337"/>
    <cellStyle name="Normal 10 2 4 4 3 3" xfId="18330"/>
    <cellStyle name="Normal 10 2 4 4 4" xfId="8603"/>
    <cellStyle name="Normal 10 2 4 4 4 2" xfId="21049"/>
    <cellStyle name="Normal 10 2 4 4 5" xfId="12346"/>
    <cellStyle name="Normal 10 2 4 4 5 2" xfId="24782"/>
    <cellStyle name="Normal 10 2 4 4 6" xfId="7080"/>
    <cellStyle name="Normal 10 2 4 4 6 2" xfId="19531"/>
    <cellStyle name="Normal 10 2 4 4 7" xfId="3534"/>
    <cellStyle name="Normal 10 2 4 4 7 2" xfId="16042"/>
    <cellStyle name="Normal 10 2 4 4 8" xfId="14533"/>
    <cellStyle name="Normal 10 2 4 5" xfId="2190"/>
    <cellStyle name="Normal 10 2 4 5 2" xfId="4824"/>
    <cellStyle name="Normal 10 2 4 5 2 2" xfId="9841"/>
    <cellStyle name="Normal 10 2 4 5 2 2 2" xfId="22286"/>
    <cellStyle name="Normal 10 2 4 5 2 3" xfId="17279"/>
    <cellStyle name="Normal 10 2 4 5 3" xfId="6222"/>
    <cellStyle name="Normal 10 2 4 5 3 2" xfId="11237"/>
    <cellStyle name="Normal 10 2 4 5 3 2 2" xfId="23682"/>
    <cellStyle name="Normal 10 2 4 5 3 3" xfId="18675"/>
    <cellStyle name="Normal 10 2 4 5 4" xfId="8134"/>
    <cellStyle name="Normal 10 2 4 5 4 2" xfId="20582"/>
    <cellStyle name="Normal 10 2 4 5 5" xfId="12691"/>
    <cellStyle name="Normal 10 2 4 5 5 2" xfId="25127"/>
    <cellStyle name="Normal 10 2 4 5 6" xfId="7435"/>
    <cellStyle name="Normal 10 2 4 5 6 2" xfId="19885"/>
    <cellStyle name="Normal 10 2 4 5 7" xfId="3064"/>
    <cellStyle name="Normal 10 2 4 5 7 2" xfId="15575"/>
    <cellStyle name="Normal 10 2 4 5 8" xfId="14878"/>
    <cellStyle name="Normal 10 2 4 6" xfId="1032"/>
    <cellStyle name="Normal 10 2 4 6 2" xfId="9020"/>
    <cellStyle name="Normal 10 2 4 6 2 2" xfId="21465"/>
    <cellStyle name="Normal 10 2 4 6 3" xfId="4002"/>
    <cellStyle name="Normal 10 2 4 6 3 2" xfId="16458"/>
    <cellStyle name="Normal 10 2 4 6 4" xfId="13835"/>
    <cellStyle name="Normal 10 2 4 7" xfId="5178"/>
    <cellStyle name="Normal 10 2 4 7 2" xfId="10194"/>
    <cellStyle name="Normal 10 2 4 7 2 2" xfId="22639"/>
    <cellStyle name="Normal 10 2 4 7 3" xfId="17632"/>
    <cellStyle name="Normal 10 2 4 8" xfId="7755"/>
    <cellStyle name="Normal 10 2 4 8 2" xfId="20203"/>
    <cellStyle name="Normal 10 2 4 9" xfId="11648"/>
    <cellStyle name="Normal 10 2 4 9 2" xfId="24084"/>
    <cellStyle name="Normal 10 2 4_Degree data" xfId="1991"/>
    <cellStyle name="Normal 10 2 5" xfId="373"/>
    <cellStyle name="Normal 10 2 5 10" xfId="13197"/>
    <cellStyle name="Normal 10 2 5 2" xfId="734"/>
    <cellStyle name="Normal 10 2 5 2 2" xfId="1384"/>
    <cellStyle name="Normal 10 2 5 2 2 2" xfId="9489"/>
    <cellStyle name="Normal 10 2 5 2 2 2 2" xfId="21934"/>
    <cellStyle name="Normal 10 2 5 2 2 3" xfId="4471"/>
    <cellStyle name="Normal 10 2 5 2 2 3 2" xfId="16927"/>
    <cellStyle name="Normal 10 2 5 2 2 4" xfId="14187"/>
    <cellStyle name="Normal 10 2 5 2 3" xfId="5530"/>
    <cellStyle name="Normal 10 2 5 2 3 2" xfId="10546"/>
    <cellStyle name="Normal 10 2 5 2 3 2 2" xfId="22991"/>
    <cellStyle name="Normal 10 2 5 2 3 3" xfId="17984"/>
    <cellStyle name="Normal 10 2 5 2 4" xfId="8605"/>
    <cellStyle name="Normal 10 2 5 2 4 2" xfId="21051"/>
    <cellStyle name="Normal 10 2 5 2 5" xfId="12000"/>
    <cellStyle name="Normal 10 2 5 2 5 2" xfId="24436"/>
    <cellStyle name="Normal 10 2 5 2 6" xfId="7082"/>
    <cellStyle name="Normal 10 2 5 2 6 2" xfId="19533"/>
    <cellStyle name="Normal 10 2 5 2 7" xfId="3536"/>
    <cellStyle name="Normal 10 2 5 2 7 2" xfId="16044"/>
    <cellStyle name="Normal 10 2 5 2 8" xfId="13544"/>
    <cellStyle name="Normal 10 2 5 3" xfId="1732"/>
    <cellStyle name="Normal 10 2 5 3 2" xfId="4924"/>
    <cellStyle name="Normal 10 2 5 3 2 2" xfId="9941"/>
    <cellStyle name="Normal 10 2 5 3 2 2 2" xfId="22386"/>
    <cellStyle name="Normal 10 2 5 3 2 3" xfId="17379"/>
    <cellStyle name="Normal 10 2 5 3 3" xfId="5879"/>
    <cellStyle name="Normal 10 2 5 3 3 2" xfId="10894"/>
    <cellStyle name="Normal 10 2 5 3 3 2 2" xfId="23339"/>
    <cellStyle name="Normal 10 2 5 3 3 3" xfId="18332"/>
    <cellStyle name="Normal 10 2 5 3 4" xfId="8348"/>
    <cellStyle name="Normal 10 2 5 3 4 2" xfId="20794"/>
    <cellStyle name="Normal 10 2 5 3 5" xfId="12348"/>
    <cellStyle name="Normal 10 2 5 3 5 2" xfId="24784"/>
    <cellStyle name="Normal 10 2 5 3 6" xfId="7535"/>
    <cellStyle name="Normal 10 2 5 3 6 2" xfId="19985"/>
    <cellStyle name="Normal 10 2 5 3 7" xfId="3279"/>
    <cellStyle name="Normal 10 2 5 3 7 2" xfId="15787"/>
    <cellStyle name="Normal 10 2 5 3 8" xfId="14535"/>
    <cellStyle name="Normal 10 2 5 4" xfId="2296"/>
    <cellStyle name="Normal 10 2 5 4 2" xfId="6322"/>
    <cellStyle name="Normal 10 2 5 4 2 2" xfId="11337"/>
    <cellStyle name="Normal 10 2 5 4 2 2 2" xfId="23782"/>
    <cellStyle name="Normal 10 2 5 4 2 3" xfId="18775"/>
    <cellStyle name="Normal 10 2 5 4 3" xfId="12791"/>
    <cellStyle name="Normal 10 2 5 4 3 2" xfId="25227"/>
    <cellStyle name="Normal 10 2 5 4 4" xfId="9232"/>
    <cellStyle name="Normal 10 2 5 4 4 2" xfId="21677"/>
    <cellStyle name="Normal 10 2 5 4 5" xfId="4214"/>
    <cellStyle name="Normal 10 2 5 4 5 2" xfId="16670"/>
    <cellStyle name="Normal 10 2 5 4 6" xfId="14978"/>
    <cellStyle name="Normal 10 2 5 5" xfId="1132"/>
    <cellStyle name="Normal 10 2 5 5 2" xfId="10294"/>
    <cellStyle name="Normal 10 2 5 5 2 2" xfId="22739"/>
    <cellStyle name="Normal 10 2 5 5 3" xfId="5278"/>
    <cellStyle name="Normal 10 2 5 5 3 2" xfId="17732"/>
    <cellStyle name="Normal 10 2 5 5 4" xfId="13935"/>
    <cellStyle name="Normal 10 2 5 6" xfId="7855"/>
    <cellStyle name="Normal 10 2 5 6 2" xfId="20303"/>
    <cellStyle name="Normal 10 2 5 7" xfId="11748"/>
    <cellStyle name="Normal 10 2 5 7 2" xfId="24184"/>
    <cellStyle name="Normal 10 2 5 8" xfId="6825"/>
    <cellStyle name="Normal 10 2 5 8 2" xfId="19276"/>
    <cellStyle name="Normal 10 2 5 9" xfId="2776"/>
    <cellStyle name="Normal 10 2 5 9 2" xfId="15296"/>
    <cellStyle name="Normal 10 2 5_Degree data" xfId="2040"/>
    <cellStyle name="Normal 10 2 6" xfId="214"/>
    <cellStyle name="Normal 10 2 6 10" xfId="13052"/>
    <cellStyle name="Normal 10 2 6 2" xfId="582"/>
    <cellStyle name="Normal 10 2 6 2 2" xfId="1385"/>
    <cellStyle name="Normal 10 2 6 2 2 2" xfId="9490"/>
    <cellStyle name="Normal 10 2 6 2 2 2 2" xfId="21935"/>
    <cellStyle name="Normal 10 2 6 2 2 3" xfId="4472"/>
    <cellStyle name="Normal 10 2 6 2 2 3 2" xfId="16928"/>
    <cellStyle name="Normal 10 2 6 2 2 4" xfId="14188"/>
    <cellStyle name="Normal 10 2 6 2 3" xfId="5531"/>
    <cellStyle name="Normal 10 2 6 2 3 2" xfId="10547"/>
    <cellStyle name="Normal 10 2 6 2 3 2 2" xfId="22992"/>
    <cellStyle name="Normal 10 2 6 2 3 3" xfId="17985"/>
    <cellStyle name="Normal 10 2 6 2 4" xfId="8606"/>
    <cellStyle name="Normal 10 2 6 2 4 2" xfId="21052"/>
    <cellStyle name="Normal 10 2 6 2 5" xfId="12001"/>
    <cellStyle name="Normal 10 2 6 2 5 2" xfId="24437"/>
    <cellStyle name="Normal 10 2 6 2 6" xfId="7083"/>
    <cellStyle name="Normal 10 2 6 2 6 2" xfId="19534"/>
    <cellStyle name="Normal 10 2 6 2 7" xfId="3537"/>
    <cellStyle name="Normal 10 2 6 2 7 2" xfId="16045"/>
    <cellStyle name="Normal 10 2 6 2 8" xfId="13399"/>
    <cellStyle name="Normal 10 2 6 3" xfId="1733"/>
    <cellStyle name="Normal 10 2 6 3 2" xfId="4779"/>
    <cellStyle name="Normal 10 2 6 3 2 2" xfId="9796"/>
    <cellStyle name="Normal 10 2 6 3 2 2 2" xfId="22241"/>
    <cellStyle name="Normal 10 2 6 3 2 3" xfId="17234"/>
    <cellStyle name="Normal 10 2 6 3 3" xfId="5880"/>
    <cellStyle name="Normal 10 2 6 3 3 2" xfId="10895"/>
    <cellStyle name="Normal 10 2 6 3 3 2 2" xfId="23340"/>
    <cellStyle name="Normal 10 2 6 3 3 3" xfId="18333"/>
    <cellStyle name="Normal 10 2 6 3 4" xfId="8884"/>
    <cellStyle name="Normal 10 2 6 3 4 2" xfId="21329"/>
    <cellStyle name="Normal 10 2 6 3 5" xfId="12349"/>
    <cellStyle name="Normal 10 2 6 3 5 2" xfId="24785"/>
    <cellStyle name="Normal 10 2 6 3 6" xfId="7390"/>
    <cellStyle name="Normal 10 2 6 3 6 2" xfId="19840"/>
    <cellStyle name="Normal 10 2 6 3 7" xfId="3866"/>
    <cellStyle name="Normal 10 2 6 3 7 2" xfId="16322"/>
    <cellStyle name="Normal 10 2 6 3 8" xfId="14536"/>
    <cellStyle name="Normal 10 2 6 4" xfId="2137"/>
    <cellStyle name="Normal 10 2 6 4 2" xfId="6177"/>
    <cellStyle name="Normal 10 2 6 4 2 2" xfId="11192"/>
    <cellStyle name="Normal 10 2 6 4 2 2 2" xfId="23637"/>
    <cellStyle name="Normal 10 2 6 4 2 3" xfId="18630"/>
    <cellStyle name="Normal 10 2 6 4 3" xfId="12646"/>
    <cellStyle name="Normal 10 2 6 4 3 2" xfId="25082"/>
    <cellStyle name="Normal 10 2 6 4 4" xfId="9087"/>
    <cellStyle name="Normal 10 2 6 4 4 2" xfId="21532"/>
    <cellStyle name="Normal 10 2 6 4 5" xfId="4069"/>
    <cellStyle name="Normal 10 2 6 4 5 2" xfId="16525"/>
    <cellStyle name="Normal 10 2 6 4 6" xfId="14833"/>
    <cellStyle name="Normal 10 2 6 5" xfId="987"/>
    <cellStyle name="Normal 10 2 6 5 2" xfId="10147"/>
    <cellStyle name="Normal 10 2 6 5 2 2" xfId="22592"/>
    <cellStyle name="Normal 10 2 6 5 3" xfId="5131"/>
    <cellStyle name="Normal 10 2 6 5 3 2" xfId="17585"/>
    <cellStyle name="Normal 10 2 6 5 4" xfId="13790"/>
    <cellStyle name="Normal 10 2 6 6" xfId="8203"/>
    <cellStyle name="Normal 10 2 6 6 2" xfId="20649"/>
    <cellStyle name="Normal 10 2 6 7" xfId="11603"/>
    <cellStyle name="Normal 10 2 6 7 2" xfId="24039"/>
    <cellStyle name="Normal 10 2 6 8" xfId="6680"/>
    <cellStyle name="Normal 10 2 6 8 2" xfId="19131"/>
    <cellStyle name="Normal 10 2 6 9" xfId="3134"/>
    <cellStyle name="Normal 10 2 6 9 2" xfId="15642"/>
    <cellStyle name="Normal 10 2 6_Degree data" xfId="2035"/>
    <cellStyle name="Normal 10 2 7" xfId="562"/>
    <cellStyle name="Normal 10 2 7 2" xfId="1373"/>
    <cellStyle name="Normal 10 2 7 2 2" xfId="9478"/>
    <cellStyle name="Normal 10 2 7 2 2 2" xfId="21923"/>
    <cellStyle name="Normal 10 2 7 2 3" xfId="4460"/>
    <cellStyle name="Normal 10 2 7 2 3 2" xfId="16916"/>
    <cellStyle name="Normal 10 2 7 2 4" xfId="14176"/>
    <cellStyle name="Normal 10 2 7 3" xfId="5519"/>
    <cellStyle name="Normal 10 2 7 3 2" xfId="10535"/>
    <cellStyle name="Normal 10 2 7 3 2 2" xfId="22980"/>
    <cellStyle name="Normal 10 2 7 3 3" xfId="17973"/>
    <cellStyle name="Normal 10 2 7 4" xfId="8594"/>
    <cellStyle name="Normal 10 2 7 4 2" xfId="21040"/>
    <cellStyle name="Normal 10 2 7 5" xfId="11989"/>
    <cellStyle name="Normal 10 2 7 5 2" xfId="24425"/>
    <cellStyle name="Normal 10 2 7 6" xfId="7071"/>
    <cellStyle name="Normal 10 2 7 6 2" xfId="19522"/>
    <cellStyle name="Normal 10 2 7 7" xfId="3525"/>
    <cellStyle name="Normal 10 2 7 7 2" xfId="16033"/>
    <cellStyle name="Normal 10 2 7 8" xfId="13379"/>
    <cellStyle name="Normal 10 2 8" xfId="1721"/>
    <cellStyle name="Normal 10 2 8 2" xfId="4759"/>
    <cellStyle name="Normal 10 2 8 2 2" xfId="9776"/>
    <cellStyle name="Normal 10 2 8 2 2 2" xfId="22221"/>
    <cellStyle name="Normal 10 2 8 2 3" xfId="17214"/>
    <cellStyle name="Normal 10 2 8 3" xfId="5868"/>
    <cellStyle name="Normal 10 2 8 3 2" xfId="10883"/>
    <cellStyle name="Normal 10 2 8 3 2 2" xfId="23328"/>
    <cellStyle name="Normal 10 2 8 3 3" xfId="18321"/>
    <cellStyle name="Normal 10 2 8 4" xfId="8028"/>
    <cellStyle name="Normal 10 2 8 4 2" xfId="20476"/>
    <cellStyle name="Normal 10 2 8 5" xfId="12337"/>
    <cellStyle name="Normal 10 2 8 5 2" xfId="24773"/>
    <cellStyle name="Normal 10 2 8 6" xfId="7370"/>
    <cellStyle name="Normal 10 2 8 6 2" xfId="19820"/>
    <cellStyle name="Normal 10 2 8 7" xfId="2952"/>
    <cellStyle name="Normal 10 2 8 7 2" xfId="15469"/>
    <cellStyle name="Normal 10 2 8 8" xfId="14524"/>
    <cellStyle name="Normal 10 2 9" xfId="2117"/>
    <cellStyle name="Normal 10 2 9 2" xfId="6157"/>
    <cellStyle name="Normal 10 2 9 2 2" xfId="11172"/>
    <cellStyle name="Normal 10 2 9 2 2 2" xfId="23617"/>
    <cellStyle name="Normal 10 2 9 2 3" xfId="18610"/>
    <cellStyle name="Normal 10 2 9 3" xfId="12626"/>
    <cellStyle name="Normal 10 2 9 3 2" xfId="25062"/>
    <cellStyle name="Normal 10 2 9 4" xfId="8914"/>
    <cellStyle name="Normal 10 2 9 4 2" xfId="21359"/>
    <cellStyle name="Normal 10 2 9 5" xfId="3896"/>
    <cellStyle name="Normal 10 2 9 5 2" xfId="16352"/>
    <cellStyle name="Normal 10 2 9 6" xfId="14813"/>
    <cellStyle name="Normal 10 2_Degree data" xfId="2088"/>
    <cellStyle name="Normal 10 3" xfId="122"/>
    <cellStyle name="Normal 10 3 2" xfId="233"/>
    <cellStyle name="Normal 10 3 2 10" xfId="2647"/>
    <cellStyle name="Normal 10 3 2 10 2" xfId="15167"/>
    <cellStyle name="Normal 10 3 2 11" xfId="13068"/>
    <cellStyle name="Normal 10 3 2 2" xfId="300"/>
    <cellStyle name="Normal 10 3 2 3" xfId="465"/>
    <cellStyle name="Normal 10 3 2 3 10" xfId="2865"/>
    <cellStyle name="Normal 10 3 2 3 10 2" xfId="15385"/>
    <cellStyle name="Normal 10 3 2 3 11" xfId="13286"/>
    <cellStyle name="Normal 10 3 2 3 2" xfId="825"/>
    <cellStyle name="Normal 10 3 2 3 2 2" xfId="1387"/>
    <cellStyle name="Normal 10 3 2 3 2 2 2" xfId="9321"/>
    <cellStyle name="Normal 10 3 2 3 2 2 2 2" xfId="21766"/>
    <cellStyle name="Normal 10 3 2 3 2 2 3" xfId="4303"/>
    <cellStyle name="Normal 10 3 2 3 2 2 3 2" xfId="16759"/>
    <cellStyle name="Normal 10 3 2 3 2 2 4" xfId="14190"/>
    <cellStyle name="Normal 10 3 2 3 2 3" xfId="5533"/>
    <cellStyle name="Normal 10 3 2 3 2 3 2" xfId="10549"/>
    <cellStyle name="Normal 10 3 2 3 2 3 2 2" xfId="22994"/>
    <cellStyle name="Normal 10 3 2 3 2 3 3" xfId="17987"/>
    <cellStyle name="Normal 10 3 2 3 2 4" xfId="8437"/>
    <cellStyle name="Normal 10 3 2 3 2 4 2" xfId="20883"/>
    <cellStyle name="Normal 10 3 2 3 2 5" xfId="12003"/>
    <cellStyle name="Normal 10 3 2 3 2 5 2" xfId="24439"/>
    <cellStyle name="Normal 10 3 2 3 2 6" xfId="6914"/>
    <cellStyle name="Normal 10 3 2 3 2 6 2" xfId="19365"/>
    <cellStyle name="Normal 10 3 2 3 2 7" xfId="3368"/>
    <cellStyle name="Normal 10 3 2 3 2 7 2" xfId="15876"/>
    <cellStyle name="Normal 10 3 2 3 2 8" xfId="13633"/>
    <cellStyle name="Normal 10 3 2 3 3" xfId="1735"/>
    <cellStyle name="Normal 10 3 2 3 3 2" xfId="4474"/>
    <cellStyle name="Normal 10 3 2 3 3 2 2" xfId="9492"/>
    <cellStyle name="Normal 10 3 2 3 3 2 2 2" xfId="21937"/>
    <cellStyle name="Normal 10 3 2 3 3 2 3" xfId="16930"/>
    <cellStyle name="Normal 10 3 2 3 3 3" xfId="5882"/>
    <cellStyle name="Normal 10 3 2 3 3 3 2" xfId="10897"/>
    <cellStyle name="Normal 10 3 2 3 3 3 2 2" xfId="23342"/>
    <cellStyle name="Normal 10 3 2 3 3 3 3" xfId="18335"/>
    <cellStyle name="Normal 10 3 2 3 3 4" xfId="8608"/>
    <cellStyle name="Normal 10 3 2 3 3 4 2" xfId="21054"/>
    <cellStyle name="Normal 10 3 2 3 3 5" xfId="12351"/>
    <cellStyle name="Normal 10 3 2 3 3 5 2" xfId="24787"/>
    <cellStyle name="Normal 10 3 2 3 3 6" xfId="7085"/>
    <cellStyle name="Normal 10 3 2 3 3 6 2" xfId="19536"/>
    <cellStyle name="Normal 10 3 2 3 3 7" xfId="3539"/>
    <cellStyle name="Normal 10 3 2 3 3 7 2" xfId="16047"/>
    <cellStyle name="Normal 10 3 2 3 3 8" xfId="14538"/>
    <cellStyle name="Normal 10 3 2 3 4" xfId="2388"/>
    <cellStyle name="Normal 10 3 2 3 4 2" xfId="5013"/>
    <cellStyle name="Normal 10 3 2 3 4 2 2" xfId="10030"/>
    <cellStyle name="Normal 10 3 2 3 4 2 2 2" xfId="22475"/>
    <cellStyle name="Normal 10 3 2 3 4 2 3" xfId="17468"/>
    <cellStyle name="Normal 10 3 2 3 4 3" xfId="6411"/>
    <cellStyle name="Normal 10 3 2 3 4 3 2" xfId="11426"/>
    <cellStyle name="Normal 10 3 2 3 4 3 2 2" xfId="23871"/>
    <cellStyle name="Normal 10 3 2 3 4 3 3" xfId="18864"/>
    <cellStyle name="Normal 10 3 2 3 4 4" xfId="8118"/>
    <cellStyle name="Normal 10 3 2 3 4 4 2" xfId="20566"/>
    <cellStyle name="Normal 10 3 2 3 4 5" xfId="12880"/>
    <cellStyle name="Normal 10 3 2 3 4 5 2" xfId="25316"/>
    <cellStyle name="Normal 10 3 2 3 4 6" xfId="7624"/>
    <cellStyle name="Normal 10 3 2 3 4 6 2" xfId="20074"/>
    <cellStyle name="Normal 10 3 2 3 4 7" xfId="3048"/>
    <cellStyle name="Normal 10 3 2 3 4 7 2" xfId="15559"/>
    <cellStyle name="Normal 10 3 2 3 4 8" xfId="15067"/>
    <cellStyle name="Normal 10 3 2 3 5" xfId="1221"/>
    <cellStyle name="Normal 10 3 2 3 5 2" xfId="9004"/>
    <cellStyle name="Normal 10 3 2 3 5 2 2" xfId="21449"/>
    <cellStyle name="Normal 10 3 2 3 5 3" xfId="3986"/>
    <cellStyle name="Normal 10 3 2 3 5 3 2" xfId="16442"/>
    <cellStyle name="Normal 10 3 2 3 5 4" xfId="14024"/>
    <cellStyle name="Normal 10 3 2 3 6" xfId="5367"/>
    <cellStyle name="Normal 10 3 2 3 6 2" xfId="10383"/>
    <cellStyle name="Normal 10 3 2 3 6 2 2" xfId="22828"/>
    <cellStyle name="Normal 10 3 2 3 6 3" xfId="17821"/>
    <cellStyle name="Normal 10 3 2 3 7" xfId="7944"/>
    <cellStyle name="Normal 10 3 2 3 7 2" xfId="20392"/>
    <cellStyle name="Normal 10 3 2 3 8" xfId="11837"/>
    <cellStyle name="Normal 10 3 2 3 8 2" xfId="24273"/>
    <cellStyle name="Normal 10 3 2 3 9" xfId="6597"/>
    <cellStyle name="Normal 10 3 2 3 9 2" xfId="19048"/>
    <cellStyle name="Normal 10 3 2 3_Degree data" xfId="2039"/>
    <cellStyle name="Normal 10 3 2 4" xfId="599"/>
    <cellStyle name="Normal 10 3 2 4 2" xfId="1386"/>
    <cellStyle name="Normal 10 3 2 4 2 2" xfId="9103"/>
    <cellStyle name="Normal 10 3 2 4 2 2 2" xfId="21548"/>
    <cellStyle name="Normal 10 3 2 4 2 3" xfId="4085"/>
    <cellStyle name="Normal 10 3 2 4 2 3 2" xfId="16541"/>
    <cellStyle name="Normal 10 3 2 4 2 4" xfId="14189"/>
    <cellStyle name="Normal 10 3 2 4 3" xfId="5532"/>
    <cellStyle name="Normal 10 3 2 4 3 2" xfId="10548"/>
    <cellStyle name="Normal 10 3 2 4 3 2 2" xfId="22993"/>
    <cellStyle name="Normal 10 3 2 4 3 3" xfId="17986"/>
    <cellStyle name="Normal 10 3 2 4 4" xfId="8219"/>
    <cellStyle name="Normal 10 3 2 4 4 2" xfId="20665"/>
    <cellStyle name="Normal 10 3 2 4 5" xfId="12002"/>
    <cellStyle name="Normal 10 3 2 4 5 2" xfId="24438"/>
    <cellStyle name="Normal 10 3 2 4 6" xfId="6696"/>
    <cellStyle name="Normal 10 3 2 4 6 2" xfId="19147"/>
    <cellStyle name="Normal 10 3 2 4 7" xfId="3150"/>
    <cellStyle name="Normal 10 3 2 4 7 2" xfId="15658"/>
    <cellStyle name="Normal 10 3 2 4 8" xfId="13415"/>
    <cellStyle name="Normal 10 3 2 5" xfId="1734"/>
    <cellStyle name="Normal 10 3 2 5 2" xfId="4473"/>
    <cellStyle name="Normal 10 3 2 5 2 2" xfId="9491"/>
    <cellStyle name="Normal 10 3 2 5 2 2 2" xfId="21936"/>
    <cellStyle name="Normal 10 3 2 5 2 3" xfId="16929"/>
    <cellStyle name="Normal 10 3 2 5 3" xfId="5881"/>
    <cellStyle name="Normal 10 3 2 5 3 2" xfId="10896"/>
    <cellStyle name="Normal 10 3 2 5 3 2 2" xfId="23341"/>
    <cellStyle name="Normal 10 3 2 5 3 3" xfId="18334"/>
    <cellStyle name="Normal 10 3 2 5 4" xfId="8607"/>
    <cellStyle name="Normal 10 3 2 5 4 2" xfId="21053"/>
    <cellStyle name="Normal 10 3 2 5 5" xfId="12350"/>
    <cellStyle name="Normal 10 3 2 5 5 2" xfId="24786"/>
    <cellStyle name="Normal 10 3 2 5 6" xfId="7084"/>
    <cellStyle name="Normal 10 3 2 5 6 2" xfId="19535"/>
    <cellStyle name="Normal 10 3 2 5 7" xfId="3538"/>
    <cellStyle name="Normal 10 3 2 5 7 2" xfId="16046"/>
    <cellStyle name="Normal 10 3 2 5 8" xfId="14537"/>
    <cellStyle name="Normal 10 3 2 6" xfId="2156"/>
    <cellStyle name="Normal 10 3 2 6 2" xfId="6193"/>
    <cellStyle name="Normal 10 3 2 6 2 2" xfId="11208"/>
    <cellStyle name="Normal 10 3 2 6 2 2 2" xfId="23653"/>
    <cellStyle name="Normal 10 3 2 6 2 3" xfId="18646"/>
    <cellStyle name="Normal 10 3 2 6 3" xfId="9812"/>
    <cellStyle name="Normal 10 3 2 6 3 2" xfId="22257"/>
    <cellStyle name="Normal 10 3 2 6 4" xfId="12662"/>
    <cellStyle name="Normal 10 3 2 6 4 2" xfId="25098"/>
    <cellStyle name="Normal 10 3 2 6 5" xfId="7406"/>
    <cellStyle name="Normal 10 3 2 6 5 2" xfId="19856"/>
    <cellStyle name="Normal 10 3 2 6 6" xfId="4795"/>
    <cellStyle name="Normal 10 3 2 6 6 2" xfId="17250"/>
    <cellStyle name="Normal 10 3 2 6 7" xfId="14849"/>
    <cellStyle name="Normal 10 3 2 7" xfId="1003"/>
    <cellStyle name="Normal 10 3 2 7 2" xfId="10163"/>
    <cellStyle name="Normal 10 3 2 7 2 2" xfId="22608"/>
    <cellStyle name="Normal 10 3 2 7 3" xfId="5147"/>
    <cellStyle name="Normal 10 3 2 7 3 2" xfId="17601"/>
    <cellStyle name="Normal 10 3 2 7 4" xfId="13806"/>
    <cellStyle name="Normal 10 3 2 8" xfId="7726"/>
    <cellStyle name="Normal 10 3 2 8 2" xfId="20174"/>
    <cellStyle name="Normal 10 3 2 9" xfId="11619"/>
    <cellStyle name="Normal 10 3 2 9 2" xfId="24055"/>
    <cellStyle name="Normal 10 3 2_Degree data" xfId="1990"/>
    <cellStyle name="Normal 10 3 3" xfId="263"/>
    <cellStyle name="Normal 10 3 3 10" xfId="6609"/>
    <cellStyle name="Normal 10 3 3 10 2" xfId="19060"/>
    <cellStyle name="Normal 10 3 3 11" xfId="2672"/>
    <cellStyle name="Normal 10 3 3 11 2" xfId="15192"/>
    <cellStyle name="Normal 10 3 3 12" xfId="13093"/>
    <cellStyle name="Normal 10 3 3 2" xfId="477"/>
    <cellStyle name="Normal 10 3 3 2 10" xfId="13298"/>
    <cellStyle name="Normal 10 3 3 2 2" xfId="837"/>
    <cellStyle name="Normal 10 3 3 2 2 2" xfId="1389"/>
    <cellStyle name="Normal 10 3 3 2 2 2 2" xfId="9494"/>
    <cellStyle name="Normal 10 3 3 2 2 2 2 2" xfId="21939"/>
    <cellStyle name="Normal 10 3 3 2 2 2 3" xfId="4476"/>
    <cellStyle name="Normal 10 3 3 2 2 2 3 2" xfId="16932"/>
    <cellStyle name="Normal 10 3 3 2 2 2 4" xfId="14192"/>
    <cellStyle name="Normal 10 3 3 2 2 3" xfId="5535"/>
    <cellStyle name="Normal 10 3 3 2 2 3 2" xfId="10551"/>
    <cellStyle name="Normal 10 3 3 2 2 3 2 2" xfId="22996"/>
    <cellStyle name="Normal 10 3 3 2 2 3 3" xfId="17989"/>
    <cellStyle name="Normal 10 3 3 2 2 4" xfId="8610"/>
    <cellStyle name="Normal 10 3 3 2 2 4 2" xfId="21056"/>
    <cellStyle name="Normal 10 3 3 2 2 5" xfId="12005"/>
    <cellStyle name="Normal 10 3 3 2 2 5 2" xfId="24441"/>
    <cellStyle name="Normal 10 3 3 2 2 6" xfId="7087"/>
    <cellStyle name="Normal 10 3 3 2 2 6 2" xfId="19538"/>
    <cellStyle name="Normal 10 3 3 2 2 7" xfId="3541"/>
    <cellStyle name="Normal 10 3 3 2 2 7 2" xfId="16049"/>
    <cellStyle name="Normal 10 3 3 2 2 8" xfId="13645"/>
    <cellStyle name="Normal 10 3 3 2 3" xfId="1737"/>
    <cellStyle name="Normal 10 3 3 2 3 2" xfId="5025"/>
    <cellStyle name="Normal 10 3 3 2 3 2 2" xfId="10042"/>
    <cellStyle name="Normal 10 3 3 2 3 2 2 2" xfId="22487"/>
    <cellStyle name="Normal 10 3 3 2 3 2 3" xfId="17480"/>
    <cellStyle name="Normal 10 3 3 2 3 3" xfId="5884"/>
    <cellStyle name="Normal 10 3 3 2 3 3 2" xfId="10899"/>
    <cellStyle name="Normal 10 3 3 2 3 3 2 2" xfId="23344"/>
    <cellStyle name="Normal 10 3 3 2 3 3 3" xfId="18337"/>
    <cellStyle name="Normal 10 3 3 2 3 4" xfId="8449"/>
    <cellStyle name="Normal 10 3 3 2 3 4 2" xfId="20895"/>
    <cellStyle name="Normal 10 3 3 2 3 5" xfId="12353"/>
    <cellStyle name="Normal 10 3 3 2 3 5 2" xfId="24789"/>
    <cellStyle name="Normal 10 3 3 2 3 6" xfId="7636"/>
    <cellStyle name="Normal 10 3 3 2 3 6 2" xfId="20086"/>
    <cellStyle name="Normal 10 3 3 2 3 7" xfId="3380"/>
    <cellStyle name="Normal 10 3 3 2 3 7 2" xfId="15888"/>
    <cellStyle name="Normal 10 3 3 2 3 8" xfId="14540"/>
    <cellStyle name="Normal 10 3 3 2 4" xfId="2400"/>
    <cellStyle name="Normal 10 3 3 2 4 2" xfId="6423"/>
    <cellStyle name="Normal 10 3 3 2 4 2 2" xfId="11438"/>
    <cellStyle name="Normal 10 3 3 2 4 2 2 2" xfId="23883"/>
    <cellStyle name="Normal 10 3 3 2 4 2 3" xfId="18876"/>
    <cellStyle name="Normal 10 3 3 2 4 3" xfId="12892"/>
    <cellStyle name="Normal 10 3 3 2 4 3 2" xfId="25328"/>
    <cellStyle name="Normal 10 3 3 2 4 4" xfId="9333"/>
    <cellStyle name="Normal 10 3 3 2 4 4 2" xfId="21778"/>
    <cellStyle name="Normal 10 3 3 2 4 5" xfId="4315"/>
    <cellStyle name="Normal 10 3 3 2 4 5 2" xfId="16771"/>
    <cellStyle name="Normal 10 3 3 2 4 6" xfId="15079"/>
    <cellStyle name="Normal 10 3 3 2 5" xfId="1233"/>
    <cellStyle name="Normal 10 3 3 2 5 2" xfId="10395"/>
    <cellStyle name="Normal 10 3 3 2 5 2 2" xfId="22840"/>
    <cellStyle name="Normal 10 3 3 2 5 3" xfId="5379"/>
    <cellStyle name="Normal 10 3 3 2 5 3 2" xfId="17833"/>
    <cellStyle name="Normal 10 3 3 2 5 4" xfId="14036"/>
    <cellStyle name="Normal 10 3 3 2 6" xfId="7956"/>
    <cellStyle name="Normal 10 3 3 2 6 2" xfId="20404"/>
    <cellStyle name="Normal 10 3 3 2 7" xfId="11849"/>
    <cellStyle name="Normal 10 3 3 2 7 2" xfId="24285"/>
    <cellStyle name="Normal 10 3 3 2 8" xfId="6926"/>
    <cellStyle name="Normal 10 3 3 2 8 2" xfId="19377"/>
    <cellStyle name="Normal 10 3 3 2 9" xfId="2877"/>
    <cellStyle name="Normal 10 3 3 2 9 2" xfId="15397"/>
    <cellStyle name="Normal 10 3 3 2_Degree data" xfId="2076"/>
    <cellStyle name="Normal 10 3 3 3" xfId="626"/>
    <cellStyle name="Normal 10 3 3 3 2" xfId="1388"/>
    <cellStyle name="Normal 10 3 3 3 2 2" xfId="9128"/>
    <cellStyle name="Normal 10 3 3 3 2 2 2" xfId="21573"/>
    <cellStyle name="Normal 10 3 3 3 2 3" xfId="4110"/>
    <cellStyle name="Normal 10 3 3 3 2 3 2" xfId="16566"/>
    <cellStyle name="Normal 10 3 3 3 2 4" xfId="14191"/>
    <cellStyle name="Normal 10 3 3 3 3" xfId="5534"/>
    <cellStyle name="Normal 10 3 3 3 3 2" xfId="10550"/>
    <cellStyle name="Normal 10 3 3 3 3 2 2" xfId="22995"/>
    <cellStyle name="Normal 10 3 3 3 3 3" xfId="17988"/>
    <cellStyle name="Normal 10 3 3 3 4" xfId="8244"/>
    <cellStyle name="Normal 10 3 3 3 4 2" xfId="20690"/>
    <cellStyle name="Normal 10 3 3 3 5" xfId="12004"/>
    <cellStyle name="Normal 10 3 3 3 5 2" xfId="24440"/>
    <cellStyle name="Normal 10 3 3 3 6" xfId="6721"/>
    <cellStyle name="Normal 10 3 3 3 6 2" xfId="19172"/>
    <cellStyle name="Normal 10 3 3 3 7" xfId="3175"/>
    <cellStyle name="Normal 10 3 3 3 7 2" xfId="15683"/>
    <cellStyle name="Normal 10 3 3 3 8" xfId="13440"/>
    <cellStyle name="Normal 10 3 3 4" xfId="1736"/>
    <cellStyle name="Normal 10 3 3 4 2" xfId="4475"/>
    <cellStyle name="Normal 10 3 3 4 2 2" xfId="9493"/>
    <cellStyle name="Normal 10 3 3 4 2 2 2" xfId="21938"/>
    <cellStyle name="Normal 10 3 3 4 2 3" xfId="16931"/>
    <cellStyle name="Normal 10 3 3 4 3" xfId="5883"/>
    <cellStyle name="Normal 10 3 3 4 3 2" xfId="10898"/>
    <cellStyle name="Normal 10 3 3 4 3 2 2" xfId="23343"/>
    <cellStyle name="Normal 10 3 3 4 3 3" xfId="18336"/>
    <cellStyle name="Normal 10 3 3 4 4" xfId="8609"/>
    <cellStyle name="Normal 10 3 3 4 4 2" xfId="21055"/>
    <cellStyle name="Normal 10 3 3 4 5" xfId="12352"/>
    <cellStyle name="Normal 10 3 3 4 5 2" xfId="24788"/>
    <cellStyle name="Normal 10 3 3 4 6" xfId="7086"/>
    <cellStyle name="Normal 10 3 3 4 6 2" xfId="19537"/>
    <cellStyle name="Normal 10 3 3 4 7" xfId="3540"/>
    <cellStyle name="Normal 10 3 3 4 7 2" xfId="16048"/>
    <cellStyle name="Normal 10 3 3 4 8" xfId="14539"/>
    <cellStyle name="Normal 10 3 3 5" xfId="2186"/>
    <cellStyle name="Normal 10 3 3 5 2" xfId="4820"/>
    <cellStyle name="Normal 10 3 3 5 2 2" xfId="9837"/>
    <cellStyle name="Normal 10 3 3 5 2 2 2" xfId="22282"/>
    <cellStyle name="Normal 10 3 3 5 2 3" xfId="17275"/>
    <cellStyle name="Normal 10 3 3 5 3" xfId="6218"/>
    <cellStyle name="Normal 10 3 3 5 3 2" xfId="11233"/>
    <cellStyle name="Normal 10 3 3 5 3 2 2" xfId="23678"/>
    <cellStyle name="Normal 10 3 3 5 3 3" xfId="18671"/>
    <cellStyle name="Normal 10 3 3 5 4" xfId="8130"/>
    <cellStyle name="Normal 10 3 3 5 4 2" xfId="20578"/>
    <cellStyle name="Normal 10 3 3 5 5" xfId="12687"/>
    <cellStyle name="Normal 10 3 3 5 5 2" xfId="25123"/>
    <cellStyle name="Normal 10 3 3 5 6" xfId="7431"/>
    <cellStyle name="Normal 10 3 3 5 6 2" xfId="19881"/>
    <cellStyle name="Normal 10 3 3 5 7" xfId="3060"/>
    <cellStyle name="Normal 10 3 3 5 7 2" xfId="15571"/>
    <cellStyle name="Normal 10 3 3 5 8" xfId="14874"/>
    <cellStyle name="Normal 10 3 3 6" xfId="1028"/>
    <cellStyle name="Normal 10 3 3 6 2" xfId="9016"/>
    <cellStyle name="Normal 10 3 3 6 2 2" xfId="21461"/>
    <cellStyle name="Normal 10 3 3 6 3" xfId="3998"/>
    <cellStyle name="Normal 10 3 3 6 3 2" xfId="16454"/>
    <cellStyle name="Normal 10 3 3 6 4" xfId="13831"/>
    <cellStyle name="Normal 10 3 3 7" xfId="5174"/>
    <cellStyle name="Normal 10 3 3 7 2" xfId="10190"/>
    <cellStyle name="Normal 10 3 3 7 2 2" xfId="22635"/>
    <cellStyle name="Normal 10 3 3 7 3" xfId="17628"/>
    <cellStyle name="Normal 10 3 3 8" xfId="7751"/>
    <cellStyle name="Normal 10 3 3 8 2" xfId="20199"/>
    <cellStyle name="Normal 10 3 3 9" xfId="11644"/>
    <cellStyle name="Normal 10 3 3 9 2" xfId="24080"/>
    <cellStyle name="Normal 10 3 3_Degree data" xfId="1989"/>
    <cellStyle name="Normal 10 3 4" xfId="369"/>
    <cellStyle name="Normal 10 3 4 10" xfId="13193"/>
    <cellStyle name="Normal 10 3 4 2" xfId="730"/>
    <cellStyle name="Normal 10 3 4 2 2" xfId="1390"/>
    <cellStyle name="Normal 10 3 4 2 2 2" xfId="9495"/>
    <cellStyle name="Normal 10 3 4 2 2 2 2" xfId="21940"/>
    <cellStyle name="Normal 10 3 4 2 2 3" xfId="4477"/>
    <cellStyle name="Normal 10 3 4 2 2 3 2" xfId="16933"/>
    <cellStyle name="Normal 10 3 4 2 2 4" xfId="14193"/>
    <cellStyle name="Normal 10 3 4 2 3" xfId="5536"/>
    <cellStyle name="Normal 10 3 4 2 3 2" xfId="10552"/>
    <cellStyle name="Normal 10 3 4 2 3 2 2" xfId="22997"/>
    <cellStyle name="Normal 10 3 4 2 3 3" xfId="17990"/>
    <cellStyle name="Normal 10 3 4 2 4" xfId="8611"/>
    <cellStyle name="Normal 10 3 4 2 4 2" xfId="21057"/>
    <cellStyle name="Normal 10 3 4 2 5" xfId="12006"/>
    <cellStyle name="Normal 10 3 4 2 5 2" xfId="24442"/>
    <cellStyle name="Normal 10 3 4 2 6" xfId="7088"/>
    <cellStyle name="Normal 10 3 4 2 6 2" xfId="19539"/>
    <cellStyle name="Normal 10 3 4 2 7" xfId="3542"/>
    <cellStyle name="Normal 10 3 4 2 7 2" xfId="16050"/>
    <cellStyle name="Normal 10 3 4 2 8" xfId="13540"/>
    <cellStyle name="Normal 10 3 4 3" xfId="1738"/>
    <cellStyle name="Normal 10 3 4 3 2" xfId="4920"/>
    <cellStyle name="Normal 10 3 4 3 2 2" xfId="9937"/>
    <cellStyle name="Normal 10 3 4 3 2 2 2" xfId="22382"/>
    <cellStyle name="Normal 10 3 4 3 2 3" xfId="17375"/>
    <cellStyle name="Normal 10 3 4 3 3" xfId="5885"/>
    <cellStyle name="Normal 10 3 4 3 3 2" xfId="10900"/>
    <cellStyle name="Normal 10 3 4 3 3 2 2" xfId="23345"/>
    <cellStyle name="Normal 10 3 4 3 3 3" xfId="18338"/>
    <cellStyle name="Normal 10 3 4 3 4" xfId="8344"/>
    <cellStyle name="Normal 10 3 4 3 4 2" xfId="20790"/>
    <cellStyle name="Normal 10 3 4 3 5" xfId="12354"/>
    <cellStyle name="Normal 10 3 4 3 5 2" xfId="24790"/>
    <cellStyle name="Normal 10 3 4 3 6" xfId="7531"/>
    <cellStyle name="Normal 10 3 4 3 6 2" xfId="19981"/>
    <cellStyle name="Normal 10 3 4 3 7" xfId="3275"/>
    <cellStyle name="Normal 10 3 4 3 7 2" xfId="15783"/>
    <cellStyle name="Normal 10 3 4 3 8" xfId="14541"/>
    <cellStyle name="Normal 10 3 4 4" xfId="2292"/>
    <cellStyle name="Normal 10 3 4 4 2" xfId="6318"/>
    <cellStyle name="Normal 10 3 4 4 2 2" xfId="11333"/>
    <cellStyle name="Normal 10 3 4 4 2 2 2" xfId="23778"/>
    <cellStyle name="Normal 10 3 4 4 2 3" xfId="18771"/>
    <cellStyle name="Normal 10 3 4 4 3" xfId="12787"/>
    <cellStyle name="Normal 10 3 4 4 3 2" xfId="25223"/>
    <cellStyle name="Normal 10 3 4 4 4" xfId="9228"/>
    <cellStyle name="Normal 10 3 4 4 4 2" xfId="21673"/>
    <cellStyle name="Normal 10 3 4 4 5" xfId="4210"/>
    <cellStyle name="Normal 10 3 4 4 5 2" xfId="16666"/>
    <cellStyle name="Normal 10 3 4 4 6" xfId="14974"/>
    <cellStyle name="Normal 10 3 4 5" xfId="1128"/>
    <cellStyle name="Normal 10 3 4 5 2" xfId="10290"/>
    <cellStyle name="Normal 10 3 4 5 2 2" xfId="22735"/>
    <cellStyle name="Normal 10 3 4 5 3" xfId="5274"/>
    <cellStyle name="Normal 10 3 4 5 3 2" xfId="17728"/>
    <cellStyle name="Normal 10 3 4 5 4" xfId="13931"/>
    <cellStyle name="Normal 10 3 4 6" xfId="7851"/>
    <cellStyle name="Normal 10 3 4 6 2" xfId="20299"/>
    <cellStyle name="Normal 10 3 4 7" xfId="11744"/>
    <cellStyle name="Normal 10 3 4 7 2" xfId="24180"/>
    <cellStyle name="Normal 10 3 4 8" xfId="6821"/>
    <cellStyle name="Normal 10 3 4 8 2" xfId="19272"/>
    <cellStyle name="Normal 10 3 4 9" xfId="2772"/>
    <cellStyle name="Normal 10 3 4 9 2" xfId="15292"/>
    <cellStyle name="Normal 10 3 4_Degree data" xfId="2098"/>
    <cellStyle name="Normal 10 3 5" xfId="2948"/>
    <cellStyle name="Normal 10 3 5 2" xfId="8024"/>
    <cellStyle name="Normal 10 3 5 2 2" xfId="20472"/>
    <cellStyle name="Normal 10 3 5 3" xfId="15465"/>
    <cellStyle name="Normal 10 3 6" xfId="3892"/>
    <cellStyle name="Normal 10 3 6 2" xfId="8910"/>
    <cellStyle name="Normal 10 3 6 2 2" xfId="21355"/>
    <cellStyle name="Normal 10 3 6 3" xfId="16348"/>
    <cellStyle name="Normal 10 3 7" xfId="6504"/>
    <cellStyle name="Normal 10 3 7 2" xfId="18955"/>
    <cellStyle name="Normal 10 4" xfId="145"/>
    <cellStyle name="Normal 10 4 10" xfId="7714"/>
    <cellStyle name="Normal 10 4 10 2" xfId="20162"/>
    <cellStyle name="Normal 10 4 11" xfId="11534"/>
    <cellStyle name="Normal 10 4 11 2" xfId="23970"/>
    <cellStyle name="Normal 10 4 12" xfId="6526"/>
    <cellStyle name="Normal 10 4 12 2" xfId="18977"/>
    <cellStyle name="Normal 10 4 13" xfId="2634"/>
    <cellStyle name="Normal 10 4 13 2" xfId="15155"/>
    <cellStyle name="Normal 10 4 14" xfId="12983"/>
    <cellStyle name="Normal 10 4 2" xfId="333"/>
    <cellStyle name="Normal 10 4 2 10" xfId="6569"/>
    <cellStyle name="Normal 10 4 2 10 2" xfId="19020"/>
    <cellStyle name="Normal 10 4 2 11" xfId="2737"/>
    <cellStyle name="Normal 10 4 2 11 2" xfId="15257"/>
    <cellStyle name="Normal 10 4 2 12" xfId="13158"/>
    <cellStyle name="Normal 10 4 2 2" xfId="435"/>
    <cellStyle name="Normal 10 4 2 2 10" xfId="13258"/>
    <cellStyle name="Normal 10 4 2 2 2" xfId="796"/>
    <cellStyle name="Normal 10 4 2 2 2 2" xfId="1393"/>
    <cellStyle name="Normal 10 4 2 2 2 2 2" xfId="9498"/>
    <cellStyle name="Normal 10 4 2 2 2 2 2 2" xfId="21943"/>
    <cellStyle name="Normal 10 4 2 2 2 2 3" xfId="4480"/>
    <cellStyle name="Normal 10 4 2 2 2 2 3 2" xfId="16936"/>
    <cellStyle name="Normal 10 4 2 2 2 2 4" xfId="14196"/>
    <cellStyle name="Normal 10 4 2 2 2 3" xfId="5539"/>
    <cellStyle name="Normal 10 4 2 2 2 3 2" xfId="10555"/>
    <cellStyle name="Normal 10 4 2 2 2 3 2 2" xfId="23000"/>
    <cellStyle name="Normal 10 4 2 2 2 3 3" xfId="17993"/>
    <cellStyle name="Normal 10 4 2 2 2 4" xfId="8614"/>
    <cellStyle name="Normal 10 4 2 2 2 4 2" xfId="21060"/>
    <cellStyle name="Normal 10 4 2 2 2 5" xfId="12009"/>
    <cellStyle name="Normal 10 4 2 2 2 5 2" xfId="24445"/>
    <cellStyle name="Normal 10 4 2 2 2 6" xfId="7091"/>
    <cellStyle name="Normal 10 4 2 2 2 6 2" xfId="19542"/>
    <cellStyle name="Normal 10 4 2 2 2 7" xfId="3545"/>
    <cellStyle name="Normal 10 4 2 2 2 7 2" xfId="16053"/>
    <cellStyle name="Normal 10 4 2 2 2 8" xfId="13605"/>
    <cellStyle name="Normal 10 4 2 2 3" xfId="1741"/>
    <cellStyle name="Normal 10 4 2 2 3 2" xfId="4985"/>
    <cellStyle name="Normal 10 4 2 2 3 2 2" xfId="10002"/>
    <cellStyle name="Normal 10 4 2 2 3 2 2 2" xfId="22447"/>
    <cellStyle name="Normal 10 4 2 2 3 2 3" xfId="17440"/>
    <cellStyle name="Normal 10 4 2 2 3 3" xfId="5888"/>
    <cellStyle name="Normal 10 4 2 2 3 3 2" xfId="10903"/>
    <cellStyle name="Normal 10 4 2 2 3 3 2 2" xfId="23348"/>
    <cellStyle name="Normal 10 4 2 2 3 3 3" xfId="18341"/>
    <cellStyle name="Normal 10 4 2 2 3 4" xfId="8409"/>
    <cellStyle name="Normal 10 4 2 2 3 4 2" xfId="20855"/>
    <cellStyle name="Normal 10 4 2 2 3 5" xfId="12357"/>
    <cellStyle name="Normal 10 4 2 2 3 5 2" xfId="24793"/>
    <cellStyle name="Normal 10 4 2 2 3 6" xfId="7596"/>
    <cellStyle name="Normal 10 4 2 2 3 6 2" xfId="20046"/>
    <cellStyle name="Normal 10 4 2 2 3 7" xfId="3340"/>
    <cellStyle name="Normal 10 4 2 2 3 7 2" xfId="15848"/>
    <cellStyle name="Normal 10 4 2 2 3 8" xfId="14544"/>
    <cellStyle name="Normal 10 4 2 2 4" xfId="2358"/>
    <cellStyle name="Normal 10 4 2 2 4 2" xfId="6383"/>
    <cellStyle name="Normal 10 4 2 2 4 2 2" xfId="11398"/>
    <cellStyle name="Normal 10 4 2 2 4 2 2 2" xfId="23843"/>
    <cellStyle name="Normal 10 4 2 2 4 2 3" xfId="18836"/>
    <cellStyle name="Normal 10 4 2 2 4 3" xfId="12852"/>
    <cellStyle name="Normal 10 4 2 2 4 3 2" xfId="25288"/>
    <cellStyle name="Normal 10 4 2 2 4 4" xfId="9293"/>
    <cellStyle name="Normal 10 4 2 2 4 4 2" xfId="21738"/>
    <cellStyle name="Normal 10 4 2 2 4 5" xfId="4275"/>
    <cellStyle name="Normal 10 4 2 2 4 5 2" xfId="16731"/>
    <cellStyle name="Normal 10 4 2 2 4 6" xfId="15039"/>
    <cellStyle name="Normal 10 4 2 2 5" xfId="1193"/>
    <cellStyle name="Normal 10 4 2 2 5 2" xfId="10355"/>
    <cellStyle name="Normal 10 4 2 2 5 2 2" xfId="22800"/>
    <cellStyle name="Normal 10 4 2 2 5 3" xfId="5339"/>
    <cellStyle name="Normal 10 4 2 2 5 3 2" xfId="17793"/>
    <cellStyle name="Normal 10 4 2 2 5 4" xfId="13996"/>
    <cellStyle name="Normal 10 4 2 2 6" xfId="7916"/>
    <cellStyle name="Normal 10 4 2 2 6 2" xfId="20364"/>
    <cellStyle name="Normal 10 4 2 2 7" xfId="11809"/>
    <cellStyle name="Normal 10 4 2 2 7 2" xfId="24245"/>
    <cellStyle name="Normal 10 4 2 2 8" xfId="6886"/>
    <cellStyle name="Normal 10 4 2 2 8 2" xfId="19337"/>
    <cellStyle name="Normal 10 4 2 2 9" xfId="2837"/>
    <cellStyle name="Normal 10 4 2 2 9 2" xfId="15357"/>
    <cellStyle name="Normal 10 4 2 2_Degree data" xfId="2073"/>
    <cellStyle name="Normal 10 4 2 3" xfId="695"/>
    <cellStyle name="Normal 10 4 2 3 2" xfId="1392"/>
    <cellStyle name="Normal 10 4 2 3 2 2" xfId="9193"/>
    <cellStyle name="Normal 10 4 2 3 2 2 2" xfId="21638"/>
    <cellStyle name="Normal 10 4 2 3 2 3" xfId="4175"/>
    <cellStyle name="Normal 10 4 2 3 2 3 2" xfId="16631"/>
    <cellStyle name="Normal 10 4 2 3 2 4" xfId="14195"/>
    <cellStyle name="Normal 10 4 2 3 3" xfId="5538"/>
    <cellStyle name="Normal 10 4 2 3 3 2" xfId="10554"/>
    <cellStyle name="Normal 10 4 2 3 3 2 2" xfId="22999"/>
    <cellStyle name="Normal 10 4 2 3 3 3" xfId="17992"/>
    <cellStyle name="Normal 10 4 2 3 4" xfId="8309"/>
    <cellStyle name="Normal 10 4 2 3 4 2" xfId="20755"/>
    <cellStyle name="Normal 10 4 2 3 5" xfId="12008"/>
    <cellStyle name="Normal 10 4 2 3 5 2" xfId="24444"/>
    <cellStyle name="Normal 10 4 2 3 6" xfId="6786"/>
    <cellStyle name="Normal 10 4 2 3 6 2" xfId="19237"/>
    <cellStyle name="Normal 10 4 2 3 7" xfId="3240"/>
    <cellStyle name="Normal 10 4 2 3 7 2" xfId="15748"/>
    <cellStyle name="Normal 10 4 2 3 8" xfId="13505"/>
    <cellStyle name="Normal 10 4 2 4" xfId="1740"/>
    <cellStyle name="Normal 10 4 2 4 2" xfId="4479"/>
    <cellStyle name="Normal 10 4 2 4 2 2" xfId="9497"/>
    <cellStyle name="Normal 10 4 2 4 2 2 2" xfId="21942"/>
    <cellStyle name="Normal 10 4 2 4 2 3" xfId="16935"/>
    <cellStyle name="Normal 10 4 2 4 3" xfId="5887"/>
    <cellStyle name="Normal 10 4 2 4 3 2" xfId="10902"/>
    <cellStyle name="Normal 10 4 2 4 3 2 2" xfId="23347"/>
    <cellStyle name="Normal 10 4 2 4 3 3" xfId="18340"/>
    <cellStyle name="Normal 10 4 2 4 4" xfId="8613"/>
    <cellStyle name="Normal 10 4 2 4 4 2" xfId="21059"/>
    <cellStyle name="Normal 10 4 2 4 5" xfId="12356"/>
    <cellStyle name="Normal 10 4 2 4 5 2" xfId="24792"/>
    <cellStyle name="Normal 10 4 2 4 6" xfId="7090"/>
    <cellStyle name="Normal 10 4 2 4 6 2" xfId="19541"/>
    <cellStyle name="Normal 10 4 2 4 7" xfId="3544"/>
    <cellStyle name="Normal 10 4 2 4 7 2" xfId="16052"/>
    <cellStyle name="Normal 10 4 2 4 8" xfId="14543"/>
    <cellStyle name="Normal 10 4 2 5" xfId="2256"/>
    <cellStyle name="Normal 10 4 2 5 2" xfId="4885"/>
    <cellStyle name="Normal 10 4 2 5 2 2" xfId="9902"/>
    <cellStyle name="Normal 10 4 2 5 2 2 2" xfId="22347"/>
    <cellStyle name="Normal 10 4 2 5 2 3" xfId="17340"/>
    <cellStyle name="Normal 10 4 2 5 3" xfId="6283"/>
    <cellStyle name="Normal 10 4 2 5 3 2" xfId="11298"/>
    <cellStyle name="Normal 10 4 2 5 3 2 2" xfId="23743"/>
    <cellStyle name="Normal 10 4 2 5 3 3" xfId="18736"/>
    <cellStyle name="Normal 10 4 2 5 4" xfId="8090"/>
    <cellStyle name="Normal 10 4 2 5 4 2" xfId="20538"/>
    <cellStyle name="Normal 10 4 2 5 5" xfId="12752"/>
    <cellStyle name="Normal 10 4 2 5 5 2" xfId="25188"/>
    <cellStyle name="Normal 10 4 2 5 6" xfId="7496"/>
    <cellStyle name="Normal 10 4 2 5 6 2" xfId="19946"/>
    <cellStyle name="Normal 10 4 2 5 7" xfId="3019"/>
    <cellStyle name="Normal 10 4 2 5 7 2" xfId="15531"/>
    <cellStyle name="Normal 10 4 2 5 8" xfId="14939"/>
    <cellStyle name="Normal 10 4 2 6" xfId="1093"/>
    <cellStyle name="Normal 10 4 2 6 2" xfId="8976"/>
    <cellStyle name="Normal 10 4 2 6 2 2" xfId="21421"/>
    <cellStyle name="Normal 10 4 2 6 3" xfId="3958"/>
    <cellStyle name="Normal 10 4 2 6 3 2" xfId="16414"/>
    <cellStyle name="Normal 10 4 2 6 4" xfId="13896"/>
    <cellStyle name="Normal 10 4 2 7" xfId="5239"/>
    <cellStyle name="Normal 10 4 2 7 2" xfId="10255"/>
    <cellStyle name="Normal 10 4 2 7 2 2" xfId="22700"/>
    <cellStyle name="Normal 10 4 2 7 3" xfId="17693"/>
    <cellStyle name="Normal 10 4 2 8" xfId="7816"/>
    <cellStyle name="Normal 10 4 2 8 2" xfId="20264"/>
    <cellStyle name="Normal 10 4 2 9" xfId="11709"/>
    <cellStyle name="Normal 10 4 2 9 2" xfId="24145"/>
    <cellStyle name="Normal 10 4 2_Degree data" xfId="2074"/>
    <cellStyle name="Normal 10 4 3" xfId="288"/>
    <cellStyle name="Normal 10 4 3 10" xfId="6631"/>
    <cellStyle name="Normal 10 4 3 10 2" xfId="19082"/>
    <cellStyle name="Normal 10 4 3 11" xfId="2694"/>
    <cellStyle name="Normal 10 4 3 11 2" xfId="15214"/>
    <cellStyle name="Normal 10 4 3 12" xfId="13115"/>
    <cellStyle name="Normal 10 4 3 2" xfId="499"/>
    <cellStyle name="Normal 10 4 3 2 10" xfId="13320"/>
    <cellStyle name="Normal 10 4 3 2 2" xfId="859"/>
    <cellStyle name="Normal 10 4 3 2 2 2" xfId="1395"/>
    <cellStyle name="Normal 10 4 3 2 2 2 2" xfId="9500"/>
    <cellStyle name="Normal 10 4 3 2 2 2 2 2" xfId="21945"/>
    <cellStyle name="Normal 10 4 3 2 2 2 3" xfId="4482"/>
    <cellStyle name="Normal 10 4 3 2 2 2 3 2" xfId="16938"/>
    <cellStyle name="Normal 10 4 3 2 2 2 4" xfId="14198"/>
    <cellStyle name="Normal 10 4 3 2 2 3" xfId="5541"/>
    <cellStyle name="Normal 10 4 3 2 2 3 2" xfId="10557"/>
    <cellStyle name="Normal 10 4 3 2 2 3 2 2" xfId="23002"/>
    <cellStyle name="Normal 10 4 3 2 2 3 3" xfId="17995"/>
    <cellStyle name="Normal 10 4 3 2 2 4" xfId="8616"/>
    <cellStyle name="Normal 10 4 3 2 2 4 2" xfId="21062"/>
    <cellStyle name="Normal 10 4 3 2 2 5" xfId="12011"/>
    <cellStyle name="Normal 10 4 3 2 2 5 2" xfId="24447"/>
    <cellStyle name="Normal 10 4 3 2 2 6" xfId="7093"/>
    <cellStyle name="Normal 10 4 3 2 2 6 2" xfId="19544"/>
    <cellStyle name="Normal 10 4 3 2 2 7" xfId="3547"/>
    <cellStyle name="Normal 10 4 3 2 2 7 2" xfId="16055"/>
    <cellStyle name="Normal 10 4 3 2 2 8" xfId="13667"/>
    <cellStyle name="Normal 10 4 3 2 3" xfId="1743"/>
    <cellStyle name="Normal 10 4 3 2 3 2" xfId="5047"/>
    <cellStyle name="Normal 10 4 3 2 3 2 2" xfId="10064"/>
    <cellStyle name="Normal 10 4 3 2 3 2 2 2" xfId="22509"/>
    <cellStyle name="Normal 10 4 3 2 3 2 3" xfId="17502"/>
    <cellStyle name="Normal 10 4 3 2 3 3" xfId="5890"/>
    <cellStyle name="Normal 10 4 3 2 3 3 2" xfId="10905"/>
    <cellStyle name="Normal 10 4 3 2 3 3 2 2" xfId="23350"/>
    <cellStyle name="Normal 10 4 3 2 3 3 3" xfId="18343"/>
    <cellStyle name="Normal 10 4 3 2 3 4" xfId="8471"/>
    <cellStyle name="Normal 10 4 3 2 3 4 2" xfId="20917"/>
    <cellStyle name="Normal 10 4 3 2 3 5" xfId="12359"/>
    <cellStyle name="Normal 10 4 3 2 3 5 2" xfId="24795"/>
    <cellStyle name="Normal 10 4 3 2 3 6" xfId="7658"/>
    <cellStyle name="Normal 10 4 3 2 3 6 2" xfId="20108"/>
    <cellStyle name="Normal 10 4 3 2 3 7" xfId="3402"/>
    <cellStyle name="Normal 10 4 3 2 3 7 2" xfId="15910"/>
    <cellStyle name="Normal 10 4 3 2 3 8" xfId="14546"/>
    <cellStyle name="Normal 10 4 3 2 4" xfId="2422"/>
    <cellStyle name="Normal 10 4 3 2 4 2" xfId="6445"/>
    <cellStyle name="Normal 10 4 3 2 4 2 2" xfId="11460"/>
    <cellStyle name="Normal 10 4 3 2 4 2 2 2" xfId="23905"/>
    <cellStyle name="Normal 10 4 3 2 4 2 3" xfId="18898"/>
    <cellStyle name="Normal 10 4 3 2 4 3" xfId="12914"/>
    <cellStyle name="Normal 10 4 3 2 4 3 2" xfId="25350"/>
    <cellStyle name="Normal 10 4 3 2 4 4" xfId="9355"/>
    <cellStyle name="Normal 10 4 3 2 4 4 2" xfId="21800"/>
    <cellStyle name="Normal 10 4 3 2 4 5" xfId="4337"/>
    <cellStyle name="Normal 10 4 3 2 4 5 2" xfId="16793"/>
    <cellStyle name="Normal 10 4 3 2 4 6" xfId="15101"/>
    <cellStyle name="Normal 10 4 3 2 5" xfId="1255"/>
    <cellStyle name="Normal 10 4 3 2 5 2" xfId="10417"/>
    <cellStyle name="Normal 10 4 3 2 5 2 2" xfId="22862"/>
    <cellStyle name="Normal 10 4 3 2 5 3" xfId="5401"/>
    <cellStyle name="Normal 10 4 3 2 5 3 2" xfId="17855"/>
    <cellStyle name="Normal 10 4 3 2 5 4" xfId="14058"/>
    <cellStyle name="Normal 10 4 3 2 6" xfId="7978"/>
    <cellStyle name="Normal 10 4 3 2 6 2" xfId="20426"/>
    <cellStyle name="Normal 10 4 3 2 7" xfId="11871"/>
    <cellStyle name="Normal 10 4 3 2 7 2" xfId="24307"/>
    <cellStyle name="Normal 10 4 3 2 8" xfId="6948"/>
    <cellStyle name="Normal 10 4 3 2 8 2" xfId="19399"/>
    <cellStyle name="Normal 10 4 3 2 9" xfId="2899"/>
    <cellStyle name="Normal 10 4 3 2 9 2" xfId="15419"/>
    <cellStyle name="Normal 10 4 3 2_Degree data" xfId="2106"/>
    <cellStyle name="Normal 10 4 3 3" xfId="651"/>
    <cellStyle name="Normal 10 4 3 3 2" xfId="1394"/>
    <cellStyle name="Normal 10 4 3 3 2 2" xfId="9150"/>
    <cellStyle name="Normal 10 4 3 3 2 2 2" xfId="21595"/>
    <cellStyle name="Normal 10 4 3 3 2 3" xfId="4132"/>
    <cellStyle name="Normal 10 4 3 3 2 3 2" xfId="16588"/>
    <cellStyle name="Normal 10 4 3 3 2 4" xfId="14197"/>
    <cellStyle name="Normal 10 4 3 3 3" xfId="5540"/>
    <cellStyle name="Normal 10 4 3 3 3 2" xfId="10556"/>
    <cellStyle name="Normal 10 4 3 3 3 2 2" xfId="23001"/>
    <cellStyle name="Normal 10 4 3 3 3 3" xfId="17994"/>
    <cellStyle name="Normal 10 4 3 3 4" xfId="8266"/>
    <cellStyle name="Normal 10 4 3 3 4 2" xfId="20712"/>
    <cellStyle name="Normal 10 4 3 3 5" xfId="12010"/>
    <cellStyle name="Normal 10 4 3 3 5 2" xfId="24446"/>
    <cellStyle name="Normal 10 4 3 3 6" xfId="6743"/>
    <cellStyle name="Normal 10 4 3 3 6 2" xfId="19194"/>
    <cellStyle name="Normal 10 4 3 3 7" xfId="3197"/>
    <cellStyle name="Normal 10 4 3 3 7 2" xfId="15705"/>
    <cellStyle name="Normal 10 4 3 3 8" xfId="13462"/>
    <cellStyle name="Normal 10 4 3 4" xfId="1742"/>
    <cellStyle name="Normal 10 4 3 4 2" xfId="4481"/>
    <cellStyle name="Normal 10 4 3 4 2 2" xfId="9499"/>
    <cellStyle name="Normal 10 4 3 4 2 2 2" xfId="21944"/>
    <cellStyle name="Normal 10 4 3 4 2 3" xfId="16937"/>
    <cellStyle name="Normal 10 4 3 4 3" xfId="5889"/>
    <cellStyle name="Normal 10 4 3 4 3 2" xfId="10904"/>
    <cellStyle name="Normal 10 4 3 4 3 2 2" xfId="23349"/>
    <cellStyle name="Normal 10 4 3 4 3 3" xfId="18342"/>
    <cellStyle name="Normal 10 4 3 4 4" xfId="8615"/>
    <cellStyle name="Normal 10 4 3 4 4 2" xfId="21061"/>
    <cellStyle name="Normal 10 4 3 4 5" xfId="12358"/>
    <cellStyle name="Normal 10 4 3 4 5 2" xfId="24794"/>
    <cellStyle name="Normal 10 4 3 4 6" xfId="7092"/>
    <cellStyle name="Normal 10 4 3 4 6 2" xfId="19543"/>
    <cellStyle name="Normal 10 4 3 4 7" xfId="3546"/>
    <cellStyle name="Normal 10 4 3 4 7 2" xfId="16054"/>
    <cellStyle name="Normal 10 4 3 4 8" xfId="14545"/>
    <cellStyle name="Normal 10 4 3 5" xfId="2211"/>
    <cellStyle name="Normal 10 4 3 5 2" xfId="4842"/>
    <cellStyle name="Normal 10 4 3 5 2 2" xfId="9859"/>
    <cellStyle name="Normal 10 4 3 5 2 2 2" xfId="22304"/>
    <cellStyle name="Normal 10 4 3 5 2 3" xfId="17297"/>
    <cellStyle name="Normal 10 4 3 5 3" xfId="6240"/>
    <cellStyle name="Normal 10 4 3 5 3 2" xfId="11255"/>
    <cellStyle name="Normal 10 4 3 5 3 2 2" xfId="23700"/>
    <cellStyle name="Normal 10 4 3 5 3 3" xfId="18693"/>
    <cellStyle name="Normal 10 4 3 5 4" xfId="8152"/>
    <cellStyle name="Normal 10 4 3 5 4 2" xfId="20600"/>
    <cellStyle name="Normal 10 4 3 5 5" xfId="12709"/>
    <cellStyle name="Normal 10 4 3 5 5 2" xfId="25145"/>
    <cellStyle name="Normal 10 4 3 5 6" xfId="7453"/>
    <cellStyle name="Normal 10 4 3 5 6 2" xfId="19903"/>
    <cellStyle name="Normal 10 4 3 5 7" xfId="3082"/>
    <cellStyle name="Normal 10 4 3 5 7 2" xfId="15593"/>
    <cellStyle name="Normal 10 4 3 5 8" xfId="14896"/>
    <cellStyle name="Normal 10 4 3 6" xfId="1050"/>
    <cellStyle name="Normal 10 4 3 6 2" xfId="9038"/>
    <cellStyle name="Normal 10 4 3 6 2 2" xfId="21483"/>
    <cellStyle name="Normal 10 4 3 6 3" xfId="4020"/>
    <cellStyle name="Normal 10 4 3 6 3 2" xfId="16476"/>
    <cellStyle name="Normal 10 4 3 6 4" xfId="13853"/>
    <cellStyle name="Normal 10 4 3 7" xfId="5196"/>
    <cellStyle name="Normal 10 4 3 7 2" xfId="10212"/>
    <cellStyle name="Normal 10 4 3 7 2 2" xfId="22657"/>
    <cellStyle name="Normal 10 4 3 7 3" xfId="17650"/>
    <cellStyle name="Normal 10 4 3 8" xfId="7773"/>
    <cellStyle name="Normal 10 4 3 8 2" xfId="20221"/>
    <cellStyle name="Normal 10 4 3 9" xfId="11666"/>
    <cellStyle name="Normal 10 4 3 9 2" xfId="24102"/>
    <cellStyle name="Normal 10 4 3_Degree data" xfId="2097"/>
    <cellStyle name="Normal 10 4 4" xfId="391"/>
    <cellStyle name="Normal 10 4 4 10" xfId="13215"/>
    <cellStyle name="Normal 10 4 4 2" xfId="752"/>
    <cellStyle name="Normal 10 4 4 2 2" xfId="1396"/>
    <cellStyle name="Normal 10 4 4 2 2 2" xfId="9501"/>
    <cellStyle name="Normal 10 4 4 2 2 2 2" xfId="21946"/>
    <cellStyle name="Normal 10 4 4 2 2 3" xfId="4483"/>
    <cellStyle name="Normal 10 4 4 2 2 3 2" xfId="16939"/>
    <cellStyle name="Normal 10 4 4 2 2 4" xfId="14199"/>
    <cellStyle name="Normal 10 4 4 2 3" xfId="5542"/>
    <cellStyle name="Normal 10 4 4 2 3 2" xfId="10558"/>
    <cellStyle name="Normal 10 4 4 2 3 2 2" xfId="23003"/>
    <cellStyle name="Normal 10 4 4 2 3 3" xfId="17996"/>
    <cellStyle name="Normal 10 4 4 2 4" xfId="8617"/>
    <cellStyle name="Normal 10 4 4 2 4 2" xfId="21063"/>
    <cellStyle name="Normal 10 4 4 2 5" xfId="12012"/>
    <cellStyle name="Normal 10 4 4 2 5 2" xfId="24448"/>
    <cellStyle name="Normal 10 4 4 2 6" xfId="7094"/>
    <cellStyle name="Normal 10 4 4 2 6 2" xfId="19545"/>
    <cellStyle name="Normal 10 4 4 2 7" xfId="3548"/>
    <cellStyle name="Normal 10 4 4 2 7 2" xfId="16056"/>
    <cellStyle name="Normal 10 4 4 2 8" xfId="13562"/>
    <cellStyle name="Normal 10 4 4 3" xfId="1744"/>
    <cellStyle name="Normal 10 4 4 3 2" xfId="4942"/>
    <cellStyle name="Normal 10 4 4 3 2 2" xfId="9959"/>
    <cellStyle name="Normal 10 4 4 3 2 2 2" xfId="22404"/>
    <cellStyle name="Normal 10 4 4 3 2 3" xfId="17397"/>
    <cellStyle name="Normal 10 4 4 3 3" xfId="5891"/>
    <cellStyle name="Normal 10 4 4 3 3 2" xfId="10906"/>
    <cellStyle name="Normal 10 4 4 3 3 2 2" xfId="23351"/>
    <cellStyle name="Normal 10 4 4 3 3 3" xfId="18344"/>
    <cellStyle name="Normal 10 4 4 3 4" xfId="8366"/>
    <cellStyle name="Normal 10 4 4 3 4 2" xfId="20812"/>
    <cellStyle name="Normal 10 4 4 3 5" xfId="12360"/>
    <cellStyle name="Normal 10 4 4 3 5 2" xfId="24796"/>
    <cellStyle name="Normal 10 4 4 3 6" xfId="7553"/>
    <cellStyle name="Normal 10 4 4 3 6 2" xfId="20003"/>
    <cellStyle name="Normal 10 4 4 3 7" xfId="3297"/>
    <cellStyle name="Normal 10 4 4 3 7 2" xfId="15805"/>
    <cellStyle name="Normal 10 4 4 3 8" xfId="14547"/>
    <cellStyle name="Normal 10 4 4 4" xfId="2314"/>
    <cellStyle name="Normal 10 4 4 4 2" xfId="6340"/>
    <cellStyle name="Normal 10 4 4 4 2 2" xfId="11355"/>
    <cellStyle name="Normal 10 4 4 4 2 2 2" xfId="23800"/>
    <cellStyle name="Normal 10 4 4 4 2 3" xfId="18793"/>
    <cellStyle name="Normal 10 4 4 4 3" xfId="12809"/>
    <cellStyle name="Normal 10 4 4 4 3 2" xfId="25245"/>
    <cellStyle name="Normal 10 4 4 4 4" xfId="9250"/>
    <cellStyle name="Normal 10 4 4 4 4 2" xfId="21695"/>
    <cellStyle name="Normal 10 4 4 4 5" xfId="4232"/>
    <cellStyle name="Normal 10 4 4 4 5 2" xfId="16688"/>
    <cellStyle name="Normal 10 4 4 4 6" xfId="14996"/>
    <cellStyle name="Normal 10 4 4 5" xfId="1150"/>
    <cellStyle name="Normal 10 4 4 5 2" xfId="10312"/>
    <cellStyle name="Normal 10 4 4 5 2 2" xfId="22757"/>
    <cellStyle name="Normal 10 4 4 5 3" xfId="5296"/>
    <cellStyle name="Normal 10 4 4 5 3 2" xfId="17750"/>
    <cellStyle name="Normal 10 4 4 5 4" xfId="13953"/>
    <cellStyle name="Normal 10 4 4 6" xfId="7873"/>
    <cellStyle name="Normal 10 4 4 6 2" xfId="20321"/>
    <cellStyle name="Normal 10 4 4 7" xfId="11766"/>
    <cellStyle name="Normal 10 4 4 7 2" xfId="24202"/>
    <cellStyle name="Normal 10 4 4 8" xfId="6843"/>
    <cellStyle name="Normal 10 4 4 8 2" xfId="19294"/>
    <cellStyle name="Normal 10 4 4 9" xfId="2794"/>
    <cellStyle name="Normal 10 4 4 9 2" xfId="15314"/>
    <cellStyle name="Normal 10 4 4_Degree data" xfId="2051"/>
    <cellStyle name="Normal 10 4 5" xfId="220"/>
    <cellStyle name="Normal 10 4 5 2" xfId="1391"/>
    <cellStyle name="Normal 10 4 5 2 2" xfId="9091"/>
    <cellStyle name="Normal 10 4 5 2 2 2" xfId="21536"/>
    <cellStyle name="Normal 10 4 5 2 3" xfId="4073"/>
    <cellStyle name="Normal 10 4 5 2 3 2" xfId="16529"/>
    <cellStyle name="Normal 10 4 5 2 4" xfId="14194"/>
    <cellStyle name="Normal 10 4 5 3" xfId="5537"/>
    <cellStyle name="Normal 10 4 5 3 2" xfId="10553"/>
    <cellStyle name="Normal 10 4 5 3 2 2" xfId="22998"/>
    <cellStyle name="Normal 10 4 5 3 3" xfId="17991"/>
    <cellStyle name="Normal 10 4 5 4" xfId="8207"/>
    <cellStyle name="Normal 10 4 5 4 2" xfId="20653"/>
    <cellStyle name="Normal 10 4 5 5" xfId="12007"/>
    <cellStyle name="Normal 10 4 5 5 2" xfId="24443"/>
    <cellStyle name="Normal 10 4 5 6" xfId="6684"/>
    <cellStyle name="Normal 10 4 5 6 2" xfId="19135"/>
    <cellStyle name="Normal 10 4 5 7" xfId="3138"/>
    <cellStyle name="Normal 10 4 5 7 2" xfId="15646"/>
    <cellStyle name="Normal 10 4 5 8" xfId="13056"/>
    <cellStyle name="Normal 10 4 6" xfId="587"/>
    <cellStyle name="Normal 10 4 6 2" xfId="1739"/>
    <cellStyle name="Normal 10 4 6 2 2" xfId="9496"/>
    <cellStyle name="Normal 10 4 6 2 2 2" xfId="21941"/>
    <cellStyle name="Normal 10 4 6 2 3" xfId="4478"/>
    <cellStyle name="Normal 10 4 6 2 3 2" xfId="16934"/>
    <cellStyle name="Normal 10 4 6 2 4" xfId="14542"/>
    <cellStyle name="Normal 10 4 6 3" xfId="5886"/>
    <cellStyle name="Normal 10 4 6 3 2" xfId="10901"/>
    <cellStyle name="Normal 10 4 6 3 2 2" xfId="23346"/>
    <cellStyle name="Normal 10 4 6 3 3" xfId="18339"/>
    <cellStyle name="Normal 10 4 6 4" xfId="8612"/>
    <cellStyle name="Normal 10 4 6 4 2" xfId="21058"/>
    <cellStyle name="Normal 10 4 6 5" xfId="12355"/>
    <cellStyle name="Normal 10 4 6 5 2" xfId="24791"/>
    <cellStyle name="Normal 10 4 6 6" xfId="7089"/>
    <cellStyle name="Normal 10 4 6 6 2" xfId="19540"/>
    <cellStyle name="Normal 10 4 6 7" xfId="3543"/>
    <cellStyle name="Normal 10 4 6 7 2" xfId="16051"/>
    <cellStyle name="Normal 10 4 6 8" xfId="13403"/>
    <cellStyle name="Normal 10 4 7" xfId="2143"/>
    <cellStyle name="Normal 10 4 7 2" xfId="4783"/>
    <cellStyle name="Normal 10 4 7 2 2" xfId="9800"/>
    <cellStyle name="Normal 10 4 7 2 2 2" xfId="22245"/>
    <cellStyle name="Normal 10 4 7 2 3" xfId="17238"/>
    <cellStyle name="Normal 10 4 7 3" xfId="6181"/>
    <cellStyle name="Normal 10 4 7 3 2" xfId="11196"/>
    <cellStyle name="Normal 10 4 7 3 2 2" xfId="23641"/>
    <cellStyle name="Normal 10 4 7 3 3" xfId="18634"/>
    <cellStyle name="Normal 10 4 7 4" xfId="8046"/>
    <cellStyle name="Normal 10 4 7 4 2" xfId="20494"/>
    <cellStyle name="Normal 10 4 7 5" xfId="12650"/>
    <cellStyle name="Normal 10 4 7 5 2" xfId="25086"/>
    <cellStyle name="Normal 10 4 7 6" xfId="7394"/>
    <cellStyle name="Normal 10 4 7 6 2" xfId="19844"/>
    <cellStyle name="Normal 10 4 7 7" xfId="2973"/>
    <cellStyle name="Normal 10 4 7 7 2" xfId="15487"/>
    <cellStyle name="Normal 10 4 7 8" xfId="14837"/>
    <cellStyle name="Normal 10 4 8" xfId="991"/>
    <cellStyle name="Normal 10 4 8 2" xfId="11607"/>
    <cellStyle name="Normal 10 4 8 2 2" xfId="24043"/>
    <cellStyle name="Normal 10 4 8 3" xfId="8933"/>
    <cellStyle name="Normal 10 4 8 3 2" xfId="21378"/>
    <cellStyle name="Normal 10 4 8 4" xfId="3915"/>
    <cellStyle name="Normal 10 4 8 4 2" xfId="16371"/>
    <cellStyle name="Normal 10 4 8 5" xfId="13794"/>
    <cellStyle name="Normal 10 4 9" xfId="918"/>
    <cellStyle name="Normal 10 4 9 2" xfId="10151"/>
    <cellStyle name="Normal 10 4 9 2 2" xfId="22596"/>
    <cellStyle name="Normal 10 4 9 3" xfId="5135"/>
    <cellStyle name="Normal 10 4 9 3 2" xfId="17589"/>
    <cellStyle name="Normal 10 4 9 4" xfId="13721"/>
    <cellStyle name="Normal 10 4_Degree data" xfId="2075"/>
    <cellStyle name="Normal 10 5" xfId="175"/>
    <cellStyle name="Normal 10 5 10" xfId="6560"/>
    <cellStyle name="Normal 10 5 10 2" xfId="19011"/>
    <cellStyle name="Normal 10 5 11" xfId="2728"/>
    <cellStyle name="Normal 10 5 11 2" xfId="15248"/>
    <cellStyle name="Normal 10 5 12" xfId="13013"/>
    <cellStyle name="Normal 10 5 2" xfId="426"/>
    <cellStyle name="Normal 10 5 2 10" xfId="13249"/>
    <cellStyle name="Normal 10 5 2 2" xfId="787"/>
    <cellStyle name="Normal 10 5 2 2 2" xfId="1398"/>
    <cellStyle name="Normal 10 5 2 2 2 2" xfId="9503"/>
    <cellStyle name="Normal 10 5 2 2 2 2 2" xfId="21948"/>
    <cellStyle name="Normal 10 5 2 2 2 3" xfId="4485"/>
    <cellStyle name="Normal 10 5 2 2 2 3 2" xfId="16941"/>
    <cellStyle name="Normal 10 5 2 2 2 4" xfId="14201"/>
    <cellStyle name="Normal 10 5 2 2 3" xfId="5544"/>
    <cellStyle name="Normal 10 5 2 2 3 2" xfId="10560"/>
    <cellStyle name="Normal 10 5 2 2 3 2 2" xfId="23005"/>
    <cellStyle name="Normal 10 5 2 2 3 3" xfId="17998"/>
    <cellStyle name="Normal 10 5 2 2 4" xfId="8619"/>
    <cellStyle name="Normal 10 5 2 2 4 2" xfId="21065"/>
    <cellStyle name="Normal 10 5 2 2 5" xfId="12014"/>
    <cellStyle name="Normal 10 5 2 2 5 2" xfId="24450"/>
    <cellStyle name="Normal 10 5 2 2 6" xfId="7096"/>
    <cellStyle name="Normal 10 5 2 2 6 2" xfId="19547"/>
    <cellStyle name="Normal 10 5 2 2 7" xfId="3550"/>
    <cellStyle name="Normal 10 5 2 2 7 2" xfId="16058"/>
    <cellStyle name="Normal 10 5 2 2 8" xfId="13596"/>
    <cellStyle name="Normal 10 5 2 3" xfId="1746"/>
    <cellStyle name="Normal 10 5 2 3 2" xfId="4976"/>
    <cellStyle name="Normal 10 5 2 3 2 2" xfId="9993"/>
    <cellStyle name="Normal 10 5 2 3 2 2 2" xfId="22438"/>
    <cellStyle name="Normal 10 5 2 3 2 3" xfId="17431"/>
    <cellStyle name="Normal 10 5 2 3 3" xfId="5893"/>
    <cellStyle name="Normal 10 5 2 3 3 2" xfId="10908"/>
    <cellStyle name="Normal 10 5 2 3 3 2 2" xfId="23353"/>
    <cellStyle name="Normal 10 5 2 3 3 3" xfId="18346"/>
    <cellStyle name="Normal 10 5 2 3 4" xfId="8400"/>
    <cellStyle name="Normal 10 5 2 3 4 2" xfId="20846"/>
    <cellStyle name="Normal 10 5 2 3 5" xfId="12362"/>
    <cellStyle name="Normal 10 5 2 3 5 2" xfId="24798"/>
    <cellStyle name="Normal 10 5 2 3 6" xfId="7587"/>
    <cellStyle name="Normal 10 5 2 3 6 2" xfId="20037"/>
    <cellStyle name="Normal 10 5 2 3 7" xfId="3331"/>
    <cellStyle name="Normal 10 5 2 3 7 2" xfId="15839"/>
    <cellStyle name="Normal 10 5 2 3 8" xfId="14549"/>
    <cellStyle name="Normal 10 5 2 4" xfId="2349"/>
    <cellStyle name="Normal 10 5 2 4 2" xfId="6374"/>
    <cellStyle name="Normal 10 5 2 4 2 2" xfId="11389"/>
    <cellStyle name="Normal 10 5 2 4 2 2 2" xfId="23834"/>
    <cellStyle name="Normal 10 5 2 4 2 3" xfId="18827"/>
    <cellStyle name="Normal 10 5 2 4 3" xfId="12843"/>
    <cellStyle name="Normal 10 5 2 4 3 2" xfId="25279"/>
    <cellStyle name="Normal 10 5 2 4 4" xfId="9284"/>
    <cellStyle name="Normal 10 5 2 4 4 2" xfId="21729"/>
    <cellStyle name="Normal 10 5 2 4 5" xfId="4266"/>
    <cellStyle name="Normal 10 5 2 4 5 2" xfId="16722"/>
    <cellStyle name="Normal 10 5 2 4 6" xfId="15030"/>
    <cellStyle name="Normal 10 5 2 5" xfId="1184"/>
    <cellStyle name="Normal 10 5 2 5 2" xfId="10346"/>
    <cellStyle name="Normal 10 5 2 5 2 2" xfId="22791"/>
    <cellStyle name="Normal 10 5 2 5 3" xfId="5330"/>
    <cellStyle name="Normal 10 5 2 5 3 2" xfId="17784"/>
    <cellStyle name="Normal 10 5 2 5 4" xfId="13987"/>
    <cellStyle name="Normal 10 5 2 6" xfId="7907"/>
    <cellStyle name="Normal 10 5 2 6 2" xfId="20355"/>
    <cellStyle name="Normal 10 5 2 7" xfId="11800"/>
    <cellStyle name="Normal 10 5 2 7 2" xfId="24236"/>
    <cellStyle name="Normal 10 5 2 8" xfId="6877"/>
    <cellStyle name="Normal 10 5 2 8 2" xfId="19328"/>
    <cellStyle name="Normal 10 5 2 9" xfId="2828"/>
    <cellStyle name="Normal 10 5 2 9 2" xfId="15348"/>
    <cellStyle name="Normal 10 5 2_Degree data" xfId="2071"/>
    <cellStyle name="Normal 10 5 3" xfId="324"/>
    <cellStyle name="Normal 10 5 3 2" xfId="1397"/>
    <cellStyle name="Normal 10 5 3 2 2" xfId="9184"/>
    <cellStyle name="Normal 10 5 3 2 2 2" xfId="21629"/>
    <cellStyle name="Normal 10 5 3 2 3" xfId="4166"/>
    <cellStyle name="Normal 10 5 3 2 3 2" xfId="16622"/>
    <cellStyle name="Normal 10 5 3 2 4" xfId="14200"/>
    <cellStyle name="Normal 10 5 3 3" xfId="5543"/>
    <cellStyle name="Normal 10 5 3 3 2" xfId="10559"/>
    <cellStyle name="Normal 10 5 3 3 2 2" xfId="23004"/>
    <cellStyle name="Normal 10 5 3 3 3" xfId="17997"/>
    <cellStyle name="Normal 10 5 3 4" xfId="8300"/>
    <cellStyle name="Normal 10 5 3 4 2" xfId="20746"/>
    <cellStyle name="Normal 10 5 3 5" xfId="12013"/>
    <cellStyle name="Normal 10 5 3 5 2" xfId="24449"/>
    <cellStyle name="Normal 10 5 3 6" xfId="6777"/>
    <cellStyle name="Normal 10 5 3 6 2" xfId="19228"/>
    <cellStyle name="Normal 10 5 3 7" xfId="3231"/>
    <cellStyle name="Normal 10 5 3 7 2" xfId="15739"/>
    <cellStyle name="Normal 10 5 3 8" xfId="13149"/>
    <cellStyle name="Normal 10 5 4" xfId="686"/>
    <cellStyle name="Normal 10 5 4 2" xfId="1745"/>
    <cellStyle name="Normal 10 5 4 2 2" xfId="9502"/>
    <cellStyle name="Normal 10 5 4 2 2 2" xfId="21947"/>
    <cellStyle name="Normal 10 5 4 2 3" xfId="4484"/>
    <cellStyle name="Normal 10 5 4 2 3 2" xfId="16940"/>
    <cellStyle name="Normal 10 5 4 2 4" xfId="14548"/>
    <cellStyle name="Normal 10 5 4 3" xfId="5892"/>
    <cellStyle name="Normal 10 5 4 3 2" xfId="10907"/>
    <cellStyle name="Normal 10 5 4 3 2 2" xfId="23352"/>
    <cellStyle name="Normal 10 5 4 3 3" xfId="18345"/>
    <cellStyle name="Normal 10 5 4 4" xfId="8618"/>
    <cellStyle name="Normal 10 5 4 4 2" xfId="21064"/>
    <cellStyle name="Normal 10 5 4 5" xfId="12361"/>
    <cellStyle name="Normal 10 5 4 5 2" xfId="24797"/>
    <cellStyle name="Normal 10 5 4 6" xfId="7095"/>
    <cellStyle name="Normal 10 5 4 6 2" xfId="19546"/>
    <cellStyle name="Normal 10 5 4 7" xfId="3549"/>
    <cellStyle name="Normal 10 5 4 7 2" xfId="16057"/>
    <cellStyle name="Normal 10 5 4 8" xfId="13496"/>
    <cellStyle name="Normal 10 5 5" xfId="2247"/>
    <cellStyle name="Normal 10 5 5 2" xfId="4876"/>
    <cellStyle name="Normal 10 5 5 2 2" xfId="9893"/>
    <cellStyle name="Normal 10 5 5 2 2 2" xfId="22338"/>
    <cellStyle name="Normal 10 5 5 2 3" xfId="17331"/>
    <cellStyle name="Normal 10 5 5 3" xfId="6274"/>
    <cellStyle name="Normal 10 5 5 3 2" xfId="11289"/>
    <cellStyle name="Normal 10 5 5 3 2 2" xfId="23734"/>
    <cellStyle name="Normal 10 5 5 3 3" xfId="18727"/>
    <cellStyle name="Normal 10 5 5 4" xfId="8081"/>
    <cellStyle name="Normal 10 5 5 4 2" xfId="20529"/>
    <cellStyle name="Normal 10 5 5 5" xfId="12743"/>
    <cellStyle name="Normal 10 5 5 5 2" xfId="25179"/>
    <cellStyle name="Normal 10 5 5 6" xfId="7487"/>
    <cellStyle name="Normal 10 5 5 6 2" xfId="19937"/>
    <cellStyle name="Normal 10 5 5 7" xfId="3010"/>
    <cellStyle name="Normal 10 5 5 7 2" xfId="15522"/>
    <cellStyle name="Normal 10 5 5 8" xfId="14930"/>
    <cellStyle name="Normal 10 5 6" xfId="1084"/>
    <cellStyle name="Normal 10 5 6 2" xfId="8967"/>
    <cellStyle name="Normal 10 5 6 2 2" xfId="21412"/>
    <cellStyle name="Normal 10 5 6 3" xfId="3949"/>
    <cellStyle name="Normal 10 5 6 3 2" xfId="16405"/>
    <cellStyle name="Normal 10 5 6 4" xfId="13887"/>
    <cellStyle name="Normal 10 5 7" xfId="5230"/>
    <cellStyle name="Normal 10 5 7 2" xfId="10246"/>
    <cellStyle name="Normal 10 5 7 2 2" xfId="22691"/>
    <cellStyle name="Normal 10 5 7 3" xfId="17684"/>
    <cellStyle name="Normal 10 5 8" xfId="7807"/>
    <cellStyle name="Normal 10 5 8 2" xfId="20255"/>
    <cellStyle name="Normal 10 5 9" xfId="11700"/>
    <cellStyle name="Normal 10 5 9 2" xfId="24136"/>
    <cellStyle name="Normal 10 5_Degree data" xfId="2072"/>
    <cellStyle name="Normal 10 6" xfId="543"/>
    <cellStyle name="Normal 10 6 2" xfId="1372"/>
    <cellStyle name="Normal 10 6 2 2" xfId="9477"/>
    <cellStyle name="Normal 10 6 2 2 2" xfId="21922"/>
    <cellStyle name="Normal 10 6 2 3" xfId="4459"/>
    <cellStyle name="Normal 10 6 2 3 2" xfId="16915"/>
    <cellStyle name="Normal 10 6 2 4" xfId="14175"/>
    <cellStyle name="Normal 10 6 3" xfId="5518"/>
    <cellStyle name="Normal 10 6 3 2" xfId="10534"/>
    <cellStyle name="Normal 10 6 3 2 2" xfId="22979"/>
    <cellStyle name="Normal 10 6 3 3" xfId="17972"/>
    <cellStyle name="Normal 10 6 4" xfId="8593"/>
    <cellStyle name="Normal 10 6 4 2" xfId="21039"/>
    <cellStyle name="Normal 10 6 5" xfId="11988"/>
    <cellStyle name="Normal 10 6 5 2" xfId="24424"/>
    <cellStyle name="Normal 10 6 6" xfId="7070"/>
    <cellStyle name="Normal 10 6 6 2" xfId="19521"/>
    <cellStyle name="Normal 10 6 7" xfId="3524"/>
    <cellStyle name="Normal 10 6 7 2" xfId="16032"/>
    <cellStyle name="Normal 10 6 8" xfId="13360"/>
    <cellStyle name="Normal 10 7" xfId="1720"/>
    <cellStyle name="Normal 10 7 2" xfId="4740"/>
    <cellStyle name="Normal 10 7 2 2" xfId="9757"/>
    <cellStyle name="Normal 10 7 2 2 2" xfId="22202"/>
    <cellStyle name="Normal 10 7 2 3" xfId="17195"/>
    <cellStyle name="Normal 10 7 3" xfId="5867"/>
    <cellStyle name="Normal 10 7 3 2" xfId="10882"/>
    <cellStyle name="Normal 10 7 3 2 2" xfId="23327"/>
    <cellStyle name="Normal 10 7 3 3" xfId="18320"/>
    <cellStyle name="Normal 10 7 4" xfId="8883"/>
    <cellStyle name="Normal 10 7 4 2" xfId="21328"/>
    <cellStyle name="Normal 10 7 5" xfId="12336"/>
    <cellStyle name="Normal 10 7 5 2" xfId="24772"/>
    <cellStyle name="Normal 10 7 6" xfId="7351"/>
    <cellStyle name="Normal 10 7 6 2" xfId="19801"/>
    <cellStyle name="Normal 10 7 7" xfId="3865"/>
    <cellStyle name="Normal 10 7 7 2" xfId="16321"/>
    <cellStyle name="Normal 10 7 8" xfId="14523"/>
    <cellStyle name="Normal 10 8" xfId="2044"/>
    <cellStyle name="Normal 10 8 2" xfId="6138"/>
    <cellStyle name="Normal 10 8 2 2" xfId="11153"/>
    <cellStyle name="Normal 10 8 2 2 2" xfId="23598"/>
    <cellStyle name="Normal 10 8 2 3" xfId="18591"/>
    <cellStyle name="Normal 10 8 3" xfId="12607"/>
    <cellStyle name="Normal 10 8 3 2" xfId="25043"/>
    <cellStyle name="Normal 10 8 4" xfId="10103"/>
    <cellStyle name="Normal 10 8 4 2" xfId="22548"/>
    <cellStyle name="Normal 10 8 5" xfId="5086"/>
    <cellStyle name="Normal 10 8 5 2" xfId="17541"/>
    <cellStyle name="Normal 10 8 6" xfId="14794"/>
    <cellStyle name="Normal 10 9" xfId="948"/>
    <cellStyle name="Normal 10 9 2" xfId="11564"/>
    <cellStyle name="Normal 10 9 2 2" xfId="24000"/>
    <cellStyle name="Normal 10 9 3" xfId="10107"/>
    <cellStyle name="Normal 10 9 3 2" xfId="22552"/>
    <cellStyle name="Normal 10 9 4" xfId="5091"/>
    <cellStyle name="Normal 10 9 4 2" xfId="17545"/>
    <cellStyle name="Normal 10 9 5" xfId="13751"/>
    <cellStyle name="Normal 10_Degree data" xfId="1993"/>
    <cellStyle name="Normal 100" xfId="11516"/>
    <cellStyle name="Normal 101" xfId="6495"/>
    <cellStyle name="Normal 102" xfId="7347"/>
    <cellStyle name="Normal 103" xfId="12952"/>
    <cellStyle name="Normal 11" xfId="123"/>
    <cellStyle name="Normal 12" xfId="78"/>
    <cellStyle name="Normal 12 2" xfId="131"/>
    <cellStyle name="Normal 12 3" xfId="114"/>
    <cellStyle name="Normal 13" xfId="27"/>
    <cellStyle name="Normal 13 2" xfId="79"/>
    <cellStyle name="Normal 13 3" xfId="125"/>
    <cellStyle name="Normal 13 3 2" xfId="216"/>
    <cellStyle name="Normal 13 3 3" xfId="254"/>
    <cellStyle name="Normal 14" xfId="77"/>
    <cellStyle name="Normal 14 2" xfId="130"/>
    <cellStyle name="Normal 14 3" xfId="112"/>
    <cellStyle name="Normal 15" xfId="113"/>
    <cellStyle name="Normal 15 2" xfId="896"/>
    <cellStyle name="Normal 15 2 2" xfId="1747"/>
    <cellStyle name="Normal 15 2 2 2" xfId="5084"/>
    <cellStyle name="Normal 15 2 2 2 2" xfId="10101"/>
    <cellStyle name="Normal 15 2 2 2 2 2" xfId="22546"/>
    <cellStyle name="Normal 15 2 2 2 3" xfId="17539"/>
    <cellStyle name="Normal 15 2 2 3" xfId="5894"/>
    <cellStyle name="Normal 15 2 2 3 2" xfId="10909"/>
    <cellStyle name="Normal 15 2 2 3 2 2" xfId="23354"/>
    <cellStyle name="Normal 15 2 2 3 3" xfId="18347"/>
    <cellStyle name="Normal 15 2 2 4" xfId="8880"/>
    <cellStyle name="Normal 15 2 2 4 2" xfId="21325"/>
    <cellStyle name="Normal 15 2 2 5" xfId="12363"/>
    <cellStyle name="Normal 15 2 2 5 2" xfId="24799"/>
    <cellStyle name="Normal 15 2 2 6" xfId="7695"/>
    <cellStyle name="Normal 15 2 2 6 2" xfId="20145"/>
    <cellStyle name="Normal 15 2 2 7" xfId="3862"/>
    <cellStyle name="Normal 15 2 2 7 2" xfId="16318"/>
    <cellStyle name="Normal 15 2 2 8" xfId="14550"/>
    <cellStyle name="Normal 15 2 3" xfId="2462"/>
    <cellStyle name="Normal 15 2 3 2" xfId="6482"/>
    <cellStyle name="Normal 15 2 3 2 2" xfId="11497"/>
    <cellStyle name="Normal 15 2 3 2 2 2" xfId="23942"/>
    <cellStyle name="Normal 15 2 3 2 3" xfId="18935"/>
    <cellStyle name="Normal 15 2 3 3" xfId="12951"/>
    <cellStyle name="Normal 15 2 3 3 2" xfId="25387"/>
    <cellStyle name="Normal 15 2 3 4" xfId="9504"/>
    <cellStyle name="Normal 15 2 3 4 2" xfId="21949"/>
    <cellStyle name="Normal 15 2 3 5" xfId="4486"/>
    <cellStyle name="Normal 15 2 3 5 2" xfId="16942"/>
    <cellStyle name="Normal 15 2 3 6" xfId="15138"/>
    <cellStyle name="Normal 15 2 4" xfId="1399"/>
    <cellStyle name="Normal 15 2 4 2" xfId="10561"/>
    <cellStyle name="Normal 15 2 4 2 2" xfId="23006"/>
    <cellStyle name="Normal 15 2 4 3" xfId="5545"/>
    <cellStyle name="Normal 15 2 4 3 2" xfId="17999"/>
    <cellStyle name="Normal 15 2 4 4" xfId="14202"/>
    <cellStyle name="Normal 15 2 5" xfId="8620"/>
    <cellStyle name="Normal 15 2 5 2" xfId="21066"/>
    <cellStyle name="Normal 15 2 6" xfId="12015"/>
    <cellStyle name="Normal 15 2 6 2" xfId="24451"/>
    <cellStyle name="Normal 15 2 7" xfId="7097"/>
    <cellStyle name="Normal 15 2 7 2" xfId="19548"/>
    <cellStyle name="Normal 15 2 8" xfId="3551"/>
    <cellStyle name="Normal 15 2 8 2" xfId="16059"/>
    <cellStyle name="Normal 15 2 9" xfId="13704"/>
    <cellStyle name="Normal 15 2_Degree data" xfId="2370"/>
    <cellStyle name="Normal 16" xfId="28"/>
    <cellStyle name="Normal 17" xfId="29"/>
    <cellStyle name="Normal 18" xfId="30"/>
    <cellStyle name="Normal 19" xfId="53"/>
    <cellStyle name="Normal 19 2" xfId="139"/>
    <cellStyle name="Normal 19 3" xfId="107"/>
    <cellStyle name="Normal 2" xfId="3"/>
    <cellStyle name="Normal 2 2" xfId="14"/>
    <cellStyle name="Normal 2 2 2" xfId="18"/>
    <cellStyle name="Normal 2 2 3" xfId="66"/>
    <cellStyle name="Normal 2 3" xfId="15"/>
    <cellStyle name="Normal 2 3 2" xfId="19"/>
    <cellStyle name="Normal 2 4" xfId="100"/>
    <cellStyle name="Normal 2 4 2" xfId="532"/>
    <cellStyle name="Normal 2 4 2 2" xfId="901"/>
    <cellStyle name="Normal 2 5" xfId="22"/>
    <cellStyle name="Normal 2 5 10" xfId="205"/>
    <cellStyle name="Normal 2 5 10 10" xfId="13043"/>
    <cellStyle name="Normal 2 5 10 2" xfId="573"/>
    <cellStyle name="Normal 2 5 10 2 2" xfId="1401"/>
    <cellStyle name="Normal 2 5 10 2 2 2" xfId="9506"/>
    <cellStyle name="Normal 2 5 10 2 2 2 2" xfId="21951"/>
    <cellStyle name="Normal 2 5 10 2 2 3" xfId="4488"/>
    <cellStyle name="Normal 2 5 10 2 2 3 2" xfId="16944"/>
    <cellStyle name="Normal 2 5 10 2 2 4" xfId="14204"/>
    <cellStyle name="Normal 2 5 10 2 3" xfId="5547"/>
    <cellStyle name="Normal 2 5 10 2 3 2" xfId="10563"/>
    <cellStyle name="Normal 2 5 10 2 3 2 2" xfId="23008"/>
    <cellStyle name="Normal 2 5 10 2 3 3" xfId="18001"/>
    <cellStyle name="Normal 2 5 10 2 4" xfId="8622"/>
    <cellStyle name="Normal 2 5 10 2 4 2" xfId="21068"/>
    <cellStyle name="Normal 2 5 10 2 5" xfId="12017"/>
    <cellStyle name="Normal 2 5 10 2 5 2" xfId="24453"/>
    <cellStyle name="Normal 2 5 10 2 6" xfId="7099"/>
    <cellStyle name="Normal 2 5 10 2 6 2" xfId="19550"/>
    <cellStyle name="Normal 2 5 10 2 7" xfId="3553"/>
    <cellStyle name="Normal 2 5 10 2 7 2" xfId="16061"/>
    <cellStyle name="Normal 2 5 10 2 8" xfId="13390"/>
    <cellStyle name="Normal 2 5 10 3" xfId="1749"/>
    <cellStyle name="Normal 2 5 10 3 2" xfId="4770"/>
    <cellStyle name="Normal 2 5 10 3 2 2" xfId="9787"/>
    <cellStyle name="Normal 2 5 10 3 2 2 2" xfId="22232"/>
    <cellStyle name="Normal 2 5 10 3 2 3" xfId="17225"/>
    <cellStyle name="Normal 2 5 10 3 3" xfId="5896"/>
    <cellStyle name="Normal 2 5 10 3 3 2" xfId="10911"/>
    <cellStyle name="Normal 2 5 10 3 3 2 2" xfId="23356"/>
    <cellStyle name="Normal 2 5 10 3 3 3" xfId="18349"/>
    <cellStyle name="Normal 2 5 10 3 4" xfId="8874"/>
    <cellStyle name="Normal 2 5 10 3 4 2" xfId="21319"/>
    <cellStyle name="Normal 2 5 10 3 5" xfId="12365"/>
    <cellStyle name="Normal 2 5 10 3 5 2" xfId="24801"/>
    <cellStyle name="Normal 2 5 10 3 6" xfId="7381"/>
    <cellStyle name="Normal 2 5 10 3 6 2" xfId="19831"/>
    <cellStyle name="Normal 2 5 10 3 7" xfId="3856"/>
    <cellStyle name="Normal 2 5 10 3 7 2" xfId="16312"/>
    <cellStyle name="Normal 2 5 10 3 8" xfId="14552"/>
    <cellStyle name="Normal 2 5 10 4" xfId="2128"/>
    <cellStyle name="Normal 2 5 10 4 2" xfId="6168"/>
    <cellStyle name="Normal 2 5 10 4 2 2" xfId="11183"/>
    <cellStyle name="Normal 2 5 10 4 2 2 2" xfId="23628"/>
    <cellStyle name="Normal 2 5 10 4 2 3" xfId="18621"/>
    <cellStyle name="Normal 2 5 10 4 3" xfId="12637"/>
    <cellStyle name="Normal 2 5 10 4 3 2" xfId="25073"/>
    <cellStyle name="Normal 2 5 10 4 4" xfId="9078"/>
    <cellStyle name="Normal 2 5 10 4 4 2" xfId="21523"/>
    <cellStyle name="Normal 2 5 10 4 5" xfId="4060"/>
    <cellStyle name="Normal 2 5 10 4 5 2" xfId="16516"/>
    <cellStyle name="Normal 2 5 10 4 6" xfId="14824"/>
    <cellStyle name="Normal 2 5 10 5" xfId="978"/>
    <cellStyle name="Normal 2 5 10 5 2" xfId="10138"/>
    <cellStyle name="Normal 2 5 10 5 2 2" xfId="22583"/>
    <cellStyle name="Normal 2 5 10 5 3" xfId="5122"/>
    <cellStyle name="Normal 2 5 10 5 3 2" xfId="17576"/>
    <cellStyle name="Normal 2 5 10 5 4" xfId="13781"/>
    <cellStyle name="Normal 2 5 10 6" xfId="8194"/>
    <cellStyle name="Normal 2 5 10 6 2" xfId="20640"/>
    <cellStyle name="Normal 2 5 10 7" xfId="11594"/>
    <cellStyle name="Normal 2 5 10 7 2" xfId="24030"/>
    <cellStyle name="Normal 2 5 10 8" xfId="6671"/>
    <cellStyle name="Normal 2 5 10 8 2" xfId="19122"/>
    <cellStyle name="Normal 2 5 10 9" xfId="3125"/>
    <cellStyle name="Normal 2 5 10 9 2" xfId="15633"/>
    <cellStyle name="Normal 2 5 10_Degree data" xfId="2239"/>
    <cellStyle name="Normal 2 5 11" xfId="541"/>
    <cellStyle name="Normal 2 5 11 2" xfId="1400"/>
    <cellStyle name="Normal 2 5 11 2 2" xfId="9505"/>
    <cellStyle name="Normal 2 5 11 2 2 2" xfId="21950"/>
    <cellStyle name="Normal 2 5 11 2 3" xfId="4487"/>
    <cellStyle name="Normal 2 5 11 2 3 2" xfId="16943"/>
    <cellStyle name="Normal 2 5 11 2 4" xfId="14203"/>
    <cellStyle name="Normal 2 5 11 3" xfId="5546"/>
    <cellStyle name="Normal 2 5 11 3 2" xfId="10562"/>
    <cellStyle name="Normal 2 5 11 3 2 2" xfId="23007"/>
    <cellStyle name="Normal 2 5 11 3 3" xfId="18000"/>
    <cellStyle name="Normal 2 5 11 4" xfId="8621"/>
    <cellStyle name="Normal 2 5 11 4 2" xfId="21067"/>
    <cellStyle name="Normal 2 5 11 5" xfId="12016"/>
    <cellStyle name="Normal 2 5 11 5 2" xfId="24452"/>
    <cellStyle name="Normal 2 5 11 6" xfId="7098"/>
    <cellStyle name="Normal 2 5 11 6 2" xfId="19549"/>
    <cellStyle name="Normal 2 5 11 7" xfId="3552"/>
    <cellStyle name="Normal 2 5 11 7 2" xfId="16060"/>
    <cellStyle name="Normal 2 5 11 8" xfId="13358"/>
    <cellStyle name="Normal 2 5 12" xfId="1748"/>
    <cellStyle name="Normal 2 5 12 2" xfId="4738"/>
    <cellStyle name="Normal 2 5 12 2 2" xfId="9755"/>
    <cellStyle name="Normal 2 5 12 2 2 2" xfId="22200"/>
    <cellStyle name="Normal 2 5 12 2 3" xfId="17193"/>
    <cellStyle name="Normal 2 5 12 3" xfId="5895"/>
    <cellStyle name="Normal 2 5 12 3 2" xfId="10910"/>
    <cellStyle name="Normal 2 5 12 3 2 2" xfId="23355"/>
    <cellStyle name="Normal 2 5 12 3 3" xfId="18348"/>
    <cellStyle name="Normal 2 5 12 4" xfId="8021"/>
    <cellStyle name="Normal 2 5 12 4 2" xfId="20469"/>
    <cellStyle name="Normal 2 5 12 5" xfId="12364"/>
    <cellStyle name="Normal 2 5 12 5 2" xfId="24800"/>
    <cellStyle name="Normal 2 5 12 6" xfId="7349"/>
    <cellStyle name="Normal 2 5 12 6 2" xfId="19799"/>
    <cellStyle name="Normal 2 5 12 7" xfId="2942"/>
    <cellStyle name="Normal 2 5 12 7 2" xfId="15462"/>
    <cellStyle name="Normal 2 5 12 8" xfId="14551"/>
    <cellStyle name="Normal 2 5 13" xfId="2041"/>
    <cellStyle name="Normal 2 5 13 2" xfId="6136"/>
    <cellStyle name="Normal 2 5 13 2 2" xfId="11151"/>
    <cellStyle name="Normal 2 5 13 2 2 2" xfId="23596"/>
    <cellStyle name="Normal 2 5 13 2 3" xfId="18589"/>
    <cellStyle name="Normal 2 5 13 3" xfId="12605"/>
    <cellStyle name="Normal 2 5 13 3 2" xfId="25041"/>
    <cellStyle name="Normal 2 5 13 4" xfId="8907"/>
    <cellStyle name="Normal 2 5 13 4 2" xfId="21352"/>
    <cellStyle name="Normal 2 5 13 5" xfId="3889"/>
    <cellStyle name="Normal 2 5 13 5 2" xfId="16345"/>
    <cellStyle name="Normal 2 5 13 6" xfId="14792"/>
    <cellStyle name="Normal 2 5 14" xfId="946"/>
    <cellStyle name="Normal 2 5 14 2" xfId="11562"/>
    <cellStyle name="Normal 2 5 14 2 2" xfId="23998"/>
    <cellStyle name="Normal 2 5 14 3" xfId="10105"/>
    <cellStyle name="Normal 2 5 14 3 2" xfId="22550"/>
    <cellStyle name="Normal 2 5 14 4" xfId="5089"/>
    <cellStyle name="Normal 2 5 14 4 2" xfId="17543"/>
    <cellStyle name="Normal 2 5 14 5" xfId="13749"/>
    <cellStyle name="Normal 2 5 15" xfId="906"/>
    <cellStyle name="Normal 2 5 15 2" xfId="7701"/>
    <cellStyle name="Normal 2 5 15 2 2" xfId="20149"/>
    <cellStyle name="Normal 2 5 15 3" xfId="13709"/>
    <cellStyle name="Normal 2 5 16" xfId="11522"/>
    <cellStyle name="Normal 2 5 16 2" xfId="23958"/>
    <cellStyle name="Normal 2 5 17" xfId="6501"/>
    <cellStyle name="Normal 2 5 17 2" xfId="18952"/>
    <cellStyle name="Normal 2 5 18" xfId="2618"/>
    <cellStyle name="Normal 2 5 18 2" xfId="15142"/>
    <cellStyle name="Normal 2 5 19" xfId="12955"/>
    <cellStyle name="Normal 2 5 2" xfId="93"/>
    <cellStyle name="Normal 2 5 2 10" xfId="2070"/>
    <cellStyle name="Normal 2 5 2 10 2" xfId="6144"/>
    <cellStyle name="Normal 2 5 2 10 2 2" xfId="11159"/>
    <cellStyle name="Normal 2 5 2 10 2 2 2" xfId="23604"/>
    <cellStyle name="Normal 2 5 2 10 2 3" xfId="18597"/>
    <cellStyle name="Normal 2 5 2 10 3" xfId="12613"/>
    <cellStyle name="Normal 2 5 2 10 3 2" xfId="25049"/>
    <cellStyle name="Normal 2 5 2 10 4" xfId="8920"/>
    <cellStyle name="Normal 2 5 2 10 4 2" xfId="21365"/>
    <cellStyle name="Normal 2 5 2 10 5" xfId="3902"/>
    <cellStyle name="Normal 2 5 2 10 5 2" xfId="16358"/>
    <cellStyle name="Normal 2 5 2 10 6" xfId="14800"/>
    <cellStyle name="Normal 2 5 2 11" xfId="954"/>
    <cellStyle name="Normal 2 5 2 11 2" xfId="11570"/>
    <cellStyle name="Normal 2 5 2 11 2 2" xfId="24006"/>
    <cellStyle name="Normal 2 5 2 11 3" xfId="10114"/>
    <cellStyle name="Normal 2 5 2 11 3 2" xfId="22559"/>
    <cellStyle name="Normal 2 5 2 11 4" xfId="5098"/>
    <cellStyle name="Normal 2 5 2 11 4 2" xfId="17552"/>
    <cellStyle name="Normal 2 5 2 11 5" xfId="13757"/>
    <cellStyle name="Normal 2 5 2 12" xfId="914"/>
    <cellStyle name="Normal 2 5 2 12 2" xfId="7709"/>
    <cellStyle name="Normal 2 5 2 12 2 2" xfId="20157"/>
    <cellStyle name="Normal 2 5 2 12 3" xfId="13717"/>
    <cellStyle name="Normal 2 5 2 13" xfId="11530"/>
    <cellStyle name="Normal 2 5 2 13 2" xfId="23966"/>
    <cellStyle name="Normal 2 5 2 14" xfId="6514"/>
    <cellStyle name="Normal 2 5 2 14 2" xfId="18965"/>
    <cellStyle name="Normal 2 5 2 15" xfId="2629"/>
    <cellStyle name="Normal 2 5 2 15 2" xfId="15150"/>
    <cellStyle name="Normal 2 5 2 16" xfId="12965"/>
    <cellStyle name="Normal 2 5 2 2" xfId="137"/>
    <cellStyle name="Normal 2 5 2 2 10" xfId="936"/>
    <cellStyle name="Normal 2 5 2 2 10 2" xfId="7734"/>
    <cellStyle name="Normal 2 5 2 2 10 2 2" xfId="20182"/>
    <cellStyle name="Normal 2 5 2 2 10 3" xfId="13739"/>
    <cellStyle name="Normal 2 5 2 2 11" xfId="11552"/>
    <cellStyle name="Normal 2 5 2 2 11 2" xfId="23988"/>
    <cellStyle name="Normal 2 5 2 2 12" xfId="6544"/>
    <cellStyle name="Normal 2 5 2 2 12 2" xfId="18995"/>
    <cellStyle name="Normal 2 5 2 2 13" xfId="2655"/>
    <cellStyle name="Normal 2 5 2 2 13 2" xfId="15175"/>
    <cellStyle name="Normal 2 5 2 2 14" xfId="12977"/>
    <cellStyle name="Normal 2 5 2 2 2" xfId="163"/>
    <cellStyle name="Normal 2 5 2 2 2 10" xfId="6587"/>
    <cellStyle name="Normal 2 5 2 2 2 10 2" xfId="19038"/>
    <cellStyle name="Normal 2 5 2 2 2 11" xfId="2755"/>
    <cellStyle name="Normal 2 5 2 2 2 11 2" xfId="15275"/>
    <cellStyle name="Normal 2 5 2 2 2 12" xfId="13001"/>
    <cellStyle name="Normal 2 5 2 2 2 2" xfId="454"/>
    <cellStyle name="Normal 2 5 2 2 2 2 10" xfId="13276"/>
    <cellStyle name="Normal 2 5 2 2 2 2 2" xfId="815"/>
    <cellStyle name="Normal 2 5 2 2 2 2 2 2" xfId="1405"/>
    <cellStyle name="Normal 2 5 2 2 2 2 2 2 2" xfId="9510"/>
    <cellStyle name="Normal 2 5 2 2 2 2 2 2 2 2" xfId="21955"/>
    <cellStyle name="Normal 2 5 2 2 2 2 2 2 3" xfId="4492"/>
    <cellStyle name="Normal 2 5 2 2 2 2 2 2 3 2" xfId="16948"/>
    <cellStyle name="Normal 2 5 2 2 2 2 2 2 4" xfId="14208"/>
    <cellStyle name="Normal 2 5 2 2 2 2 2 3" xfId="5551"/>
    <cellStyle name="Normal 2 5 2 2 2 2 2 3 2" xfId="10567"/>
    <cellStyle name="Normal 2 5 2 2 2 2 2 3 2 2" xfId="23012"/>
    <cellStyle name="Normal 2 5 2 2 2 2 2 3 3" xfId="18005"/>
    <cellStyle name="Normal 2 5 2 2 2 2 2 4" xfId="8626"/>
    <cellStyle name="Normal 2 5 2 2 2 2 2 4 2" xfId="21072"/>
    <cellStyle name="Normal 2 5 2 2 2 2 2 5" xfId="12021"/>
    <cellStyle name="Normal 2 5 2 2 2 2 2 5 2" xfId="24457"/>
    <cellStyle name="Normal 2 5 2 2 2 2 2 6" xfId="7103"/>
    <cellStyle name="Normal 2 5 2 2 2 2 2 6 2" xfId="19554"/>
    <cellStyle name="Normal 2 5 2 2 2 2 2 7" xfId="3557"/>
    <cellStyle name="Normal 2 5 2 2 2 2 2 7 2" xfId="16065"/>
    <cellStyle name="Normal 2 5 2 2 2 2 2 8" xfId="13623"/>
    <cellStyle name="Normal 2 5 2 2 2 2 3" xfId="1753"/>
    <cellStyle name="Normal 2 5 2 2 2 2 3 2" xfId="5003"/>
    <cellStyle name="Normal 2 5 2 2 2 2 3 2 2" xfId="10020"/>
    <cellStyle name="Normal 2 5 2 2 2 2 3 2 2 2" xfId="22465"/>
    <cellStyle name="Normal 2 5 2 2 2 2 3 2 3" xfId="17458"/>
    <cellStyle name="Normal 2 5 2 2 2 2 3 3" xfId="5900"/>
    <cellStyle name="Normal 2 5 2 2 2 2 3 3 2" xfId="10915"/>
    <cellStyle name="Normal 2 5 2 2 2 2 3 3 2 2" xfId="23360"/>
    <cellStyle name="Normal 2 5 2 2 2 2 3 3 3" xfId="18353"/>
    <cellStyle name="Normal 2 5 2 2 2 2 3 4" xfId="8427"/>
    <cellStyle name="Normal 2 5 2 2 2 2 3 4 2" xfId="20873"/>
    <cellStyle name="Normal 2 5 2 2 2 2 3 5" xfId="12369"/>
    <cellStyle name="Normal 2 5 2 2 2 2 3 5 2" xfId="24805"/>
    <cellStyle name="Normal 2 5 2 2 2 2 3 6" xfId="7614"/>
    <cellStyle name="Normal 2 5 2 2 2 2 3 6 2" xfId="20064"/>
    <cellStyle name="Normal 2 5 2 2 2 2 3 7" xfId="3358"/>
    <cellStyle name="Normal 2 5 2 2 2 2 3 7 2" xfId="15866"/>
    <cellStyle name="Normal 2 5 2 2 2 2 3 8" xfId="14556"/>
    <cellStyle name="Normal 2 5 2 2 2 2 4" xfId="2377"/>
    <cellStyle name="Normal 2 5 2 2 2 2 4 2" xfId="6401"/>
    <cellStyle name="Normal 2 5 2 2 2 2 4 2 2" xfId="11416"/>
    <cellStyle name="Normal 2 5 2 2 2 2 4 2 2 2" xfId="23861"/>
    <cellStyle name="Normal 2 5 2 2 2 2 4 2 3" xfId="18854"/>
    <cellStyle name="Normal 2 5 2 2 2 2 4 3" xfId="12870"/>
    <cellStyle name="Normal 2 5 2 2 2 2 4 3 2" xfId="25306"/>
    <cellStyle name="Normal 2 5 2 2 2 2 4 4" xfId="9311"/>
    <cellStyle name="Normal 2 5 2 2 2 2 4 4 2" xfId="21756"/>
    <cellStyle name="Normal 2 5 2 2 2 2 4 5" xfId="4293"/>
    <cellStyle name="Normal 2 5 2 2 2 2 4 5 2" xfId="16749"/>
    <cellStyle name="Normal 2 5 2 2 2 2 4 6" xfId="15057"/>
    <cellStyle name="Normal 2 5 2 2 2 2 5" xfId="1211"/>
    <cellStyle name="Normal 2 5 2 2 2 2 5 2" xfId="10373"/>
    <cellStyle name="Normal 2 5 2 2 2 2 5 2 2" xfId="22818"/>
    <cellStyle name="Normal 2 5 2 2 2 2 5 3" xfId="5357"/>
    <cellStyle name="Normal 2 5 2 2 2 2 5 3 2" xfId="17811"/>
    <cellStyle name="Normal 2 5 2 2 2 2 5 4" xfId="14014"/>
    <cellStyle name="Normal 2 5 2 2 2 2 6" xfId="7934"/>
    <cellStyle name="Normal 2 5 2 2 2 2 6 2" xfId="20382"/>
    <cellStyle name="Normal 2 5 2 2 2 2 7" xfId="11827"/>
    <cellStyle name="Normal 2 5 2 2 2 2 7 2" xfId="24263"/>
    <cellStyle name="Normal 2 5 2 2 2 2 8" xfId="6904"/>
    <cellStyle name="Normal 2 5 2 2 2 2 8 2" xfId="19355"/>
    <cellStyle name="Normal 2 5 2 2 2 2 9" xfId="2855"/>
    <cellStyle name="Normal 2 5 2 2 2 2 9 2" xfId="15375"/>
    <cellStyle name="Normal 2 5 2 2 2 2_Degree data" xfId="2138"/>
    <cellStyle name="Normal 2 5 2 2 2 3" xfId="352"/>
    <cellStyle name="Normal 2 5 2 2 2 3 2" xfId="1404"/>
    <cellStyle name="Normal 2 5 2 2 2 3 2 2" xfId="9211"/>
    <cellStyle name="Normal 2 5 2 2 2 3 2 2 2" xfId="21656"/>
    <cellStyle name="Normal 2 5 2 2 2 3 2 3" xfId="4193"/>
    <cellStyle name="Normal 2 5 2 2 2 3 2 3 2" xfId="16649"/>
    <cellStyle name="Normal 2 5 2 2 2 3 2 4" xfId="14207"/>
    <cellStyle name="Normal 2 5 2 2 2 3 3" xfId="5550"/>
    <cellStyle name="Normal 2 5 2 2 2 3 3 2" xfId="10566"/>
    <cellStyle name="Normal 2 5 2 2 2 3 3 2 2" xfId="23011"/>
    <cellStyle name="Normal 2 5 2 2 2 3 3 3" xfId="18004"/>
    <cellStyle name="Normal 2 5 2 2 2 3 4" xfId="8327"/>
    <cellStyle name="Normal 2 5 2 2 2 3 4 2" xfId="20773"/>
    <cellStyle name="Normal 2 5 2 2 2 3 5" xfId="12020"/>
    <cellStyle name="Normal 2 5 2 2 2 3 5 2" xfId="24456"/>
    <cellStyle name="Normal 2 5 2 2 2 3 6" xfId="6804"/>
    <cellStyle name="Normal 2 5 2 2 2 3 6 2" xfId="19255"/>
    <cellStyle name="Normal 2 5 2 2 2 3 7" xfId="3258"/>
    <cellStyle name="Normal 2 5 2 2 2 3 7 2" xfId="15766"/>
    <cellStyle name="Normal 2 5 2 2 2 3 8" xfId="13176"/>
    <cellStyle name="Normal 2 5 2 2 2 4" xfId="713"/>
    <cellStyle name="Normal 2 5 2 2 2 4 2" xfId="1752"/>
    <cellStyle name="Normal 2 5 2 2 2 4 2 2" xfId="9509"/>
    <cellStyle name="Normal 2 5 2 2 2 4 2 2 2" xfId="21954"/>
    <cellStyle name="Normal 2 5 2 2 2 4 2 3" xfId="4491"/>
    <cellStyle name="Normal 2 5 2 2 2 4 2 3 2" xfId="16947"/>
    <cellStyle name="Normal 2 5 2 2 2 4 2 4" xfId="14555"/>
    <cellStyle name="Normal 2 5 2 2 2 4 3" xfId="5899"/>
    <cellStyle name="Normal 2 5 2 2 2 4 3 2" xfId="10914"/>
    <cellStyle name="Normal 2 5 2 2 2 4 3 2 2" xfId="23359"/>
    <cellStyle name="Normal 2 5 2 2 2 4 3 3" xfId="18352"/>
    <cellStyle name="Normal 2 5 2 2 2 4 4" xfId="8625"/>
    <cellStyle name="Normal 2 5 2 2 2 4 4 2" xfId="21071"/>
    <cellStyle name="Normal 2 5 2 2 2 4 5" xfId="12368"/>
    <cellStyle name="Normal 2 5 2 2 2 4 5 2" xfId="24804"/>
    <cellStyle name="Normal 2 5 2 2 2 4 6" xfId="7102"/>
    <cellStyle name="Normal 2 5 2 2 2 4 6 2" xfId="19553"/>
    <cellStyle name="Normal 2 5 2 2 2 4 7" xfId="3556"/>
    <cellStyle name="Normal 2 5 2 2 2 4 7 2" xfId="16064"/>
    <cellStyle name="Normal 2 5 2 2 2 4 8" xfId="13523"/>
    <cellStyle name="Normal 2 5 2 2 2 5" xfId="2275"/>
    <cellStyle name="Normal 2 5 2 2 2 5 2" xfId="4903"/>
    <cellStyle name="Normal 2 5 2 2 2 5 2 2" xfId="9920"/>
    <cellStyle name="Normal 2 5 2 2 2 5 2 2 2" xfId="22365"/>
    <cellStyle name="Normal 2 5 2 2 2 5 2 3" xfId="17358"/>
    <cellStyle name="Normal 2 5 2 2 2 5 3" xfId="6301"/>
    <cellStyle name="Normal 2 5 2 2 2 5 3 2" xfId="11316"/>
    <cellStyle name="Normal 2 5 2 2 2 5 3 2 2" xfId="23761"/>
    <cellStyle name="Normal 2 5 2 2 2 5 3 3" xfId="18754"/>
    <cellStyle name="Normal 2 5 2 2 2 5 4" xfId="8108"/>
    <cellStyle name="Normal 2 5 2 2 2 5 4 2" xfId="20556"/>
    <cellStyle name="Normal 2 5 2 2 2 5 5" xfId="12770"/>
    <cellStyle name="Normal 2 5 2 2 2 5 5 2" xfId="25206"/>
    <cellStyle name="Normal 2 5 2 2 2 5 6" xfId="7514"/>
    <cellStyle name="Normal 2 5 2 2 2 5 6 2" xfId="19964"/>
    <cellStyle name="Normal 2 5 2 2 2 5 7" xfId="3038"/>
    <cellStyle name="Normal 2 5 2 2 2 5 7 2" xfId="15549"/>
    <cellStyle name="Normal 2 5 2 2 2 5 8" xfId="14957"/>
    <cellStyle name="Normal 2 5 2 2 2 6" xfId="1111"/>
    <cellStyle name="Normal 2 5 2 2 2 6 2" xfId="8994"/>
    <cellStyle name="Normal 2 5 2 2 2 6 2 2" xfId="21439"/>
    <cellStyle name="Normal 2 5 2 2 2 6 3" xfId="3976"/>
    <cellStyle name="Normal 2 5 2 2 2 6 3 2" xfId="16432"/>
    <cellStyle name="Normal 2 5 2 2 2 6 4" xfId="13914"/>
    <cellStyle name="Normal 2 5 2 2 2 7" xfId="5257"/>
    <cellStyle name="Normal 2 5 2 2 2 7 2" xfId="10273"/>
    <cellStyle name="Normal 2 5 2 2 2 7 2 2" xfId="22718"/>
    <cellStyle name="Normal 2 5 2 2 2 7 3" xfId="17711"/>
    <cellStyle name="Normal 2 5 2 2 2 8" xfId="7834"/>
    <cellStyle name="Normal 2 5 2 2 2 8 2" xfId="20282"/>
    <cellStyle name="Normal 2 5 2 2 2 9" xfId="11727"/>
    <cellStyle name="Normal 2 5 2 2 2 9 2" xfId="24163"/>
    <cellStyle name="Normal 2 5 2 2 2_Degree data" xfId="2205"/>
    <cellStyle name="Normal 2 5 2 2 3" xfId="193"/>
    <cellStyle name="Normal 2 5 2 2 3 10" xfId="6648"/>
    <cellStyle name="Normal 2 5 2 2 3 10 2" xfId="19099"/>
    <cellStyle name="Normal 2 5 2 2 3 11" xfId="2712"/>
    <cellStyle name="Normal 2 5 2 2 3 11 2" xfId="15232"/>
    <cellStyle name="Normal 2 5 2 2 3 12" xfId="13031"/>
    <cellStyle name="Normal 2 5 2 2 3 2" xfId="516"/>
    <cellStyle name="Normal 2 5 2 2 3 2 10" xfId="13337"/>
    <cellStyle name="Normal 2 5 2 2 3 2 2" xfId="876"/>
    <cellStyle name="Normal 2 5 2 2 3 2 2 2" xfId="1407"/>
    <cellStyle name="Normal 2 5 2 2 3 2 2 2 2" xfId="9512"/>
    <cellStyle name="Normal 2 5 2 2 3 2 2 2 2 2" xfId="21957"/>
    <cellStyle name="Normal 2 5 2 2 3 2 2 2 3" xfId="4494"/>
    <cellStyle name="Normal 2 5 2 2 3 2 2 2 3 2" xfId="16950"/>
    <cellStyle name="Normal 2 5 2 2 3 2 2 2 4" xfId="14210"/>
    <cellStyle name="Normal 2 5 2 2 3 2 2 3" xfId="5553"/>
    <cellStyle name="Normal 2 5 2 2 3 2 2 3 2" xfId="10569"/>
    <cellStyle name="Normal 2 5 2 2 3 2 2 3 2 2" xfId="23014"/>
    <cellStyle name="Normal 2 5 2 2 3 2 2 3 3" xfId="18007"/>
    <cellStyle name="Normal 2 5 2 2 3 2 2 4" xfId="8628"/>
    <cellStyle name="Normal 2 5 2 2 3 2 2 4 2" xfId="21074"/>
    <cellStyle name="Normal 2 5 2 2 3 2 2 5" xfId="12023"/>
    <cellStyle name="Normal 2 5 2 2 3 2 2 5 2" xfId="24459"/>
    <cellStyle name="Normal 2 5 2 2 3 2 2 6" xfId="7105"/>
    <cellStyle name="Normal 2 5 2 2 3 2 2 6 2" xfId="19556"/>
    <cellStyle name="Normal 2 5 2 2 3 2 2 7" xfId="3559"/>
    <cellStyle name="Normal 2 5 2 2 3 2 2 7 2" xfId="16067"/>
    <cellStyle name="Normal 2 5 2 2 3 2 2 8" xfId="13684"/>
    <cellStyle name="Normal 2 5 2 2 3 2 3" xfId="1755"/>
    <cellStyle name="Normal 2 5 2 2 3 2 3 2" xfId="5064"/>
    <cellStyle name="Normal 2 5 2 2 3 2 3 2 2" xfId="10081"/>
    <cellStyle name="Normal 2 5 2 2 3 2 3 2 2 2" xfId="22526"/>
    <cellStyle name="Normal 2 5 2 2 3 2 3 2 3" xfId="17519"/>
    <cellStyle name="Normal 2 5 2 2 3 2 3 3" xfId="5902"/>
    <cellStyle name="Normal 2 5 2 2 3 2 3 3 2" xfId="10917"/>
    <cellStyle name="Normal 2 5 2 2 3 2 3 3 2 2" xfId="23362"/>
    <cellStyle name="Normal 2 5 2 2 3 2 3 3 3" xfId="18355"/>
    <cellStyle name="Normal 2 5 2 2 3 2 3 4" xfId="8488"/>
    <cellStyle name="Normal 2 5 2 2 3 2 3 4 2" xfId="20934"/>
    <cellStyle name="Normal 2 5 2 2 3 2 3 5" xfId="12371"/>
    <cellStyle name="Normal 2 5 2 2 3 2 3 5 2" xfId="24807"/>
    <cellStyle name="Normal 2 5 2 2 3 2 3 6" xfId="7675"/>
    <cellStyle name="Normal 2 5 2 2 3 2 3 6 2" xfId="20125"/>
    <cellStyle name="Normal 2 5 2 2 3 2 3 7" xfId="3419"/>
    <cellStyle name="Normal 2 5 2 2 3 2 3 7 2" xfId="15927"/>
    <cellStyle name="Normal 2 5 2 2 3 2 3 8" xfId="14558"/>
    <cellStyle name="Normal 2 5 2 2 3 2 4" xfId="2439"/>
    <cellStyle name="Normal 2 5 2 2 3 2 4 2" xfId="6462"/>
    <cellStyle name="Normal 2 5 2 2 3 2 4 2 2" xfId="11477"/>
    <cellStyle name="Normal 2 5 2 2 3 2 4 2 2 2" xfId="23922"/>
    <cellStyle name="Normal 2 5 2 2 3 2 4 2 3" xfId="18915"/>
    <cellStyle name="Normal 2 5 2 2 3 2 4 3" xfId="12931"/>
    <cellStyle name="Normal 2 5 2 2 3 2 4 3 2" xfId="25367"/>
    <cellStyle name="Normal 2 5 2 2 3 2 4 4" xfId="9372"/>
    <cellStyle name="Normal 2 5 2 2 3 2 4 4 2" xfId="21817"/>
    <cellStyle name="Normal 2 5 2 2 3 2 4 5" xfId="4354"/>
    <cellStyle name="Normal 2 5 2 2 3 2 4 5 2" xfId="16810"/>
    <cellStyle name="Normal 2 5 2 2 3 2 4 6" xfId="15118"/>
    <cellStyle name="Normal 2 5 2 2 3 2 5" xfId="1272"/>
    <cellStyle name="Normal 2 5 2 2 3 2 5 2" xfId="10434"/>
    <cellStyle name="Normal 2 5 2 2 3 2 5 2 2" xfId="22879"/>
    <cellStyle name="Normal 2 5 2 2 3 2 5 3" xfId="5418"/>
    <cellStyle name="Normal 2 5 2 2 3 2 5 3 2" xfId="17872"/>
    <cellStyle name="Normal 2 5 2 2 3 2 5 4" xfId="14075"/>
    <cellStyle name="Normal 2 5 2 2 3 2 6" xfId="7995"/>
    <cellStyle name="Normal 2 5 2 2 3 2 6 2" xfId="20443"/>
    <cellStyle name="Normal 2 5 2 2 3 2 7" xfId="11888"/>
    <cellStyle name="Normal 2 5 2 2 3 2 7 2" xfId="24324"/>
    <cellStyle name="Normal 2 5 2 2 3 2 8" xfId="6965"/>
    <cellStyle name="Normal 2 5 2 2 3 2 8 2" xfId="19416"/>
    <cellStyle name="Normal 2 5 2 2 3 2 9" xfId="2916"/>
    <cellStyle name="Normal 2 5 2 2 3 2 9 2" xfId="15436"/>
    <cellStyle name="Normal 2 5 2 2 3 2_Degree data" xfId="2176"/>
    <cellStyle name="Normal 2 5 2 2 3 3" xfId="307"/>
    <cellStyle name="Normal 2 5 2 2 3 3 2" xfId="1406"/>
    <cellStyle name="Normal 2 5 2 2 3 3 2 2" xfId="9168"/>
    <cellStyle name="Normal 2 5 2 2 3 3 2 2 2" xfId="21613"/>
    <cellStyle name="Normal 2 5 2 2 3 3 2 3" xfId="4150"/>
    <cellStyle name="Normal 2 5 2 2 3 3 2 3 2" xfId="16606"/>
    <cellStyle name="Normal 2 5 2 2 3 3 2 4" xfId="14209"/>
    <cellStyle name="Normal 2 5 2 2 3 3 3" xfId="5552"/>
    <cellStyle name="Normal 2 5 2 2 3 3 3 2" xfId="10568"/>
    <cellStyle name="Normal 2 5 2 2 3 3 3 2 2" xfId="23013"/>
    <cellStyle name="Normal 2 5 2 2 3 3 3 3" xfId="18006"/>
    <cellStyle name="Normal 2 5 2 2 3 3 4" xfId="8284"/>
    <cellStyle name="Normal 2 5 2 2 3 3 4 2" xfId="20730"/>
    <cellStyle name="Normal 2 5 2 2 3 3 5" xfId="12022"/>
    <cellStyle name="Normal 2 5 2 2 3 3 5 2" xfId="24458"/>
    <cellStyle name="Normal 2 5 2 2 3 3 6" xfId="6761"/>
    <cellStyle name="Normal 2 5 2 2 3 3 6 2" xfId="19212"/>
    <cellStyle name="Normal 2 5 2 2 3 3 7" xfId="3215"/>
    <cellStyle name="Normal 2 5 2 2 3 3 7 2" xfId="15723"/>
    <cellStyle name="Normal 2 5 2 2 3 3 8" xfId="13133"/>
    <cellStyle name="Normal 2 5 2 2 3 4" xfId="669"/>
    <cellStyle name="Normal 2 5 2 2 3 4 2" xfId="1754"/>
    <cellStyle name="Normal 2 5 2 2 3 4 2 2" xfId="9511"/>
    <cellStyle name="Normal 2 5 2 2 3 4 2 2 2" xfId="21956"/>
    <cellStyle name="Normal 2 5 2 2 3 4 2 3" xfId="4493"/>
    <cellStyle name="Normal 2 5 2 2 3 4 2 3 2" xfId="16949"/>
    <cellStyle name="Normal 2 5 2 2 3 4 2 4" xfId="14557"/>
    <cellStyle name="Normal 2 5 2 2 3 4 3" xfId="5901"/>
    <cellStyle name="Normal 2 5 2 2 3 4 3 2" xfId="10916"/>
    <cellStyle name="Normal 2 5 2 2 3 4 3 2 2" xfId="23361"/>
    <cellStyle name="Normal 2 5 2 2 3 4 3 3" xfId="18354"/>
    <cellStyle name="Normal 2 5 2 2 3 4 4" xfId="8627"/>
    <cellStyle name="Normal 2 5 2 2 3 4 4 2" xfId="21073"/>
    <cellStyle name="Normal 2 5 2 2 3 4 5" xfId="12370"/>
    <cellStyle name="Normal 2 5 2 2 3 4 5 2" xfId="24806"/>
    <cellStyle name="Normal 2 5 2 2 3 4 6" xfId="7104"/>
    <cellStyle name="Normal 2 5 2 2 3 4 6 2" xfId="19555"/>
    <cellStyle name="Normal 2 5 2 2 3 4 7" xfId="3558"/>
    <cellStyle name="Normal 2 5 2 2 3 4 7 2" xfId="16066"/>
    <cellStyle name="Normal 2 5 2 2 3 4 8" xfId="13480"/>
    <cellStyle name="Normal 2 5 2 2 3 5" xfId="2230"/>
    <cellStyle name="Normal 2 5 2 2 3 5 2" xfId="4860"/>
    <cellStyle name="Normal 2 5 2 2 3 5 2 2" xfId="9877"/>
    <cellStyle name="Normal 2 5 2 2 3 5 2 2 2" xfId="22322"/>
    <cellStyle name="Normal 2 5 2 2 3 5 2 3" xfId="17315"/>
    <cellStyle name="Normal 2 5 2 2 3 5 3" xfId="6258"/>
    <cellStyle name="Normal 2 5 2 2 3 5 3 2" xfId="11273"/>
    <cellStyle name="Normal 2 5 2 2 3 5 3 2 2" xfId="23718"/>
    <cellStyle name="Normal 2 5 2 2 3 5 3 3" xfId="18711"/>
    <cellStyle name="Normal 2 5 2 2 3 5 4" xfId="8169"/>
    <cellStyle name="Normal 2 5 2 2 3 5 4 2" xfId="20617"/>
    <cellStyle name="Normal 2 5 2 2 3 5 5" xfId="12727"/>
    <cellStyle name="Normal 2 5 2 2 3 5 5 2" xfId="25163"/>
    <cellStyle name="Normal 2 5 2 2 3 5 6" xfId="7471"/>
    <cellStyle name="Normal 2 5 2 2 3 5 6 2" xfId="19921"/>
    <cellStyle name="Normal 2 5 2 2 3 5 7" xfId="3099"/>
    <cellStyle name="Normal 2 5 2 2 3 5 7 2" xfId="15610"/>
    <cellStyle name="Normal 2 5 2 2 3 5 8" xfId="14914"/>
    <cellStyle name="Normal 2 5 2 2 3 6" xfId="1068"/>
    <cellStyle name="Normal 2 5 2 2 3 6 2" xfId="9055"/>
    <cellStyle name="Normal 2 5 2 2 3 6 2 2" xfId="21500"/>
    <cellStyle name="Normal 2 5 2 2 3 6 3" xfId="4037"/>
    <cellStyle name="Normal 2 5 2 2 3 6 3 2" xfId="16493"/>
    <cellStyle name="Normal 2 5 2 2 3 6 4" xfId="13871"/>
    <cellStyle name="Normal 2 5 2 2 3 7" xfId="5214"/>
    <cellStyle name="Normal 2 5 2 2 3 7 2" xfId="10230"/>
    <cellStyle name="Normal 2 5 2 2 3 7 2 2" xfId="22675"/>
    <cellStyle name="Normal 2 5 2 2 3 7 3" xfId="17668"/>
    <cellStyle name="Normal 2 5 2 2 3 8" xfId="7791"/>
    <cellStyle name="Normal 2 5 2 2 3 8 2" xfId="20239"/>
    <cellStyle name="Normal 2 5 2 2 3 9" xfId="11684"/>
    <cellStyle name="Normal 2 5 2 2 3 9 2" xfId="24120"/>
    <cellStyle name="Normal 2 5 2 2 3_Degree data" xfId="2174"/>
    <cellStyle name="Normal 2 5 2 2 4" xfId="409"/>
    <cellStyle name="Normal 2 5 2 2 4 10" xfId="13233"/>
    <cellStyle name="Normal 2 5 2 2 4 2" xfId="770"/>
    <cellStyle name="Normal 2 5 2 2 4 2 2" xfId="1408"/>
    <cellStyle name="Normal 2 5 2 2 4 2 2 2" xfId="9513"/>
    <cellStyle name="Normal 2 5 2 2 4 2 2 2 2" xfId="21958"/>
    <cellStyle name="Normal 2 5 2 2 4 2 2 3" xfId="4495"/>
    <cellStyle name="Normal 2 5 2 2 4 2 2 3 2" xfId="16951"/>
    <cellStyle name="Normal 2 5 2 2 4 2 2 4" xfId="14211"/>
    <cellStyle name="Normal 2 5 2 2 4 2 3" xfId="5554"/>
    <cellStyle name="Normal 2 5 2 2 4 2 3 2" xfId="10570"/>
    <cellStyle name="Normal 2 5 2 2 4 2 3 2 2" xfId="23015"/>
    <cellStyle name="Normal 2 5 2 2 4 2 3 3" xfId="18008"/>
    <cellStyle name="Normal 2 5 2 2 4 2 4" xfId="8629"/>
    <cellStyle name="Normal 2 5 2 2 4 2 4 2" xfId="21075"/>
    <cellStyle name="Normal 2 5 2 2 4 2 5" xfId="12024"/>
    <cellStyle name="Normal 2 5 2 2 4 2 5 2" xfId="24460"/>
    <cellStyle name="Normal 2 5 2 2 4 2 6" xfId="7106"/>
    <cellStyle name="Normal 2 5 2 2 4 2 6 2" xfId="19557"/>
    <cellStyle name="Normal 2 5 2 2 4 2 7" xfId="3560"/>
    <cellStyle name="Normal 2 5 2 2 4 2 7 2" xfId="16068"/>
    <cellStyle name="Normal 2 5 2 2 4 2 8" xfId="13580"/>
    <cellStyle name="Normal 2 5 2 2 4 3" xfId="1756"/>
    <cellStyle name="Normal 2 5 2 2 4 3 2" xfId="4960"/>
    <cellStyle name="Normal 2 5 2 2 4 3 2 2" xfId="9977"/>
    <cellStyle name="Normal 2 5 2 2 4 3 2 2 2" xfId="22422"/>
    <cellStyle name="Normal 2 5 2 2 4 3 2 3" xfId="17415"/>
    <cellStyle name="Normal 2 5 2 2 4 3 3" xfId="5903"/>
    <cellStyle name="Normal 2 5 2 2 4 3 3 2" xfId="10918"/>
    <cellStyle name="Normal 2 5 2 2 4 3 3 2 2" xfId="23363"/>
    <cellStyle name="Normal 2 5 2 2 4 3 3 3" xfId="18356"/>
    <cellStyle name="Normal 2 5 2 2 4 3 4" xfId="8384"/>
    <cellStyle name="Normal 2 5 2 2 4 3 4 2" xfId="20830"/>
    <cellStyle name="Normal 2 5 2 2 4 3 5" xfId="12372"/>
    <cellStyle name="Normal 2 5 2 2 4 3 5 2" xfId="24808"/>
    <cellStyle name="Normal 2 5 2 2 4 3 6" xfId="7571"/>
    <cellStyle name="Normal 2 5 2 2 4 3 6 2" xfId="20021"/>
    <cellStyle name="Normal 2 5 2 2 4 3 7" xfId="3315"/>
    <cellStyle name="Normal 2 5 2 2 4 3 7 2" xfId="15823"/>
    <cellStyle name="Normal 2 5 2 2 4 3 8" xfId="14559"/>
    <cellStyle name="Normal 2 5 2 2 4 4" xfId="2332"/>
    <cellStyle name="Normal 2 5 2 2 4 4 2" xfId="6358"/>
    <cellStyle name="Normal 2 5 2 2 4 4 2 2" xfId="11373"/>
    <cellStyle name="Normal 2 5 2 2 4 4 2 2 2" xfId="23818"/>
    <cellStyle name="Normal 2 5 2 2 4 4 2 3" xfId="18811"/>
    <cellStyle name="Normal 2 5 2 2 4 4 3" xfId="12827"/>
    <cellStyle name="Normal 2 5 2 2 4 4 3 2" xfId="25263"/>
    <cellStyle name="Normal 2 5 2 2 4 4 4" xfId="9268"/>
    <cellStyle name="Normal 2 5 2 2 4 4 4 2" xfId="21713"/>
    <cellStyle name="Normal 2 5 2 2 4 4 5" xfId="4250"/>
    <cellStyle name="Normal 2 5 2 2 4 4 5 2" xfId="16706"/>
    <cellStyle name="Normal 2 5 2 2 4 4 6" xfId="15014"/>
    <cellStyle name="Normal 2 5 2 2 4 5" xfId="1168"/>
    <cellStyle name="Normal 2 5 2 2 4 5 2" xfId="10330"/>
    <cellStyle name="Normal 2 5 2 2 4 5 2 2" xfId="22775"/>
    <cellStyle name="Normal 2 5 2 2 4 5 3" xfId="5314"/>
    <cellStyle name="Normal 2 5 2 2 4 5 3 2" xfId="17768"/>
    <cellStyle name="Normal 2 5 2 2 4 5 4" xfId="13971"/>
    <cellStyle name="Normal 2 5 2 2 4 6" xfId="7891"/>
    <cellStyle name="Normal 2 5 2 2 4 6 2" xfId="20339"/>
    <cellStyle name="Normal 2 5 2 2 4 7" xfId="11784"/>
    <cellStyle name="Normal 2 5 2 2 4 7 2" xfId="24220"/>
    <cellStyle name="Normal 2 5 2 2 4 8" xfId="6861"/>
    <cellStyle name="Normal 2 5 2 2 4 8 2" xfId="19312"/>
    <cellStyle name="Normal 2 5 2 2 4 9" xfId="2812"/>
    <cellStyle name="Normal 2 5 2 2 4 9 2" xfId="15332"/>
    <cellStyle name="Normal 2 5 2 2 4_Degree data" xfId="2055"/>
    <cellStyle name="Normal 2 5 2 2 5" xfId="242"/>
    <cellStyle name="Normal 2 5 2 2 5 10" xfId="13076"/>
    <cellStyle name="Normal 2 5 2 2 5 2" xfId="607"/>
    <cellStyle name="Normal 2 5 2 2 5 2 2" xfId="1409"/>
    <cellStyle name="Normal 2 5 2 2 5 2 2 2" xfId="9514"/>
    <cellStyle name="Normal 2 5 2 2 5 2 2 2 2" xfId="21959"/>
    <cellStyle name="Normal 2 5 2 2 5 2 2 3" xfId="4496"/>
    <cellStyle name="Normal 2 5 2 2 5 2 2 3 2" xfId="16952"/>
    <cellStyle name="Normal 2 5 2 2 5 2 2 4" xfId="14212"/>
    <cellStyle name="Normal 2 5 2 2 5 2 3" xfId="5555"/>
    <cellStyle name="Normal 2 5 2 2 5 2 3 2" xfId="10571"/>
    <cellStyle name="Normal 2 5 2 2 5 2 3 2 2" xfId="23016"/>
    <cellStyle name="Normal 2 5 2 2 5 2 3 3" xfId="18009"/>
    <cellStyle name="Normal 2 5 2 2 5 2 4" xfId="8630"/>
    <cellStyle name="Normal 2 5 2 2 5 2 4 2" xfId="21076"/>
    <cellStyle name="Normal 2 5 2 2 5 2 5" xfId="12025"/>
    <cellStyle name="Normal 2 5 2 2 5 2 5 2" xfId="24461"/>
    <cellStyle name="Normal 2 5 2 2 5 2 6" xfId="7107"/>
    <cellStyle name="Normal 2 5 2 2 5 2 6 2" xfId="19558"/>
    <cellStyle name="Normal 2 5 2 2 5 2 7" xfId="3561"/>
    <cellStyle name="Normal 2 5 2 2 5 2 7 2" xfId="16069"/>
    <cellStyle name="Normal 2 5 2 2 5 2 8" xfId="13423"/>
    <cellStyle name="Normal 2 5 2 2 5 3" xfId="1757"/>
    <cellStyle name="Normal 2 5 2 2 5 3 2" xfId="4803"/>
    <cellStyle name="Normal 2 5 2 2 5 3 2 2" xfId="9820"/>
    <cellStyle name="Normal 2 5 2 2 5 3 2 2 2" xfId="22265"/>
    <cellStyle name="Normal 2 5 2 2 5 3 2 3" xfId="17258"/>
    <cellStyle name="Normal 2 5 2 2 5 3 3" xfId="5904"/>
    <cellStyle name="Normal 2 5 2 2 5 3 3 2" xfId="10919"/>
    <cellStyle name="Normal 2 5 2 2 5 3 3 2 2" xfId="23364"/>
    <cellStyle name="Normal 2 5 2 2 5 3 3 3" xfId="18357"/>
    <cellStyle name="Normal 2 5 2 2 5 3 4" xfId="8885"/>
    <cellStyle name="Normal 2 5 2 2 5 3 4 2" xfId="21330"/>
    <cellStyle name="Normal 2 5 2 2 5 3 5" xfId="12373"/>
    <cellStyle name="Normal 2 5 2 2 5 3 5 2" xfId="24809"/>
    <cellStyle name="Normal 2 5 2 2 5 3 6" xfId="7414"/>
    <cellStyle name="Normal 2 5 2 2 5 3 6 2" xfId="19864"/>
    <cellStyle name="Normal 2 5 2 2 5 3 7" xfId="3867"/>
    <cellStyle name="Normal 2 5 2 2 5 3 7 2" xfId="16323"/>
    <cellStyle name="Normal 2 5 2 2 5 3 8" xfId="14560"/>
    <cellStyle name="Normal 2 5 2 2 5 4" xfId="2165"/>
    <cellStyle name="Normal 2 5 2 2 5 4 2" xfId="6201"/>
    <cellStyle name="Normal 2 5 2 2 5 4 2 2" xfId="11216"/>
    <cellStyle name="Normal 2 5 2 2 5 4 2 2 2" xfId="23661"/>
    <cellStyle name="Normal 2 5 2 2 5 4 2 3" xfId="18654"/>
    <cellStyle name="Normal 2 5 2 2 5 4 3" xfId="12670"/>
    <cellStyle name="Normal 2 5 2 2 5 4 3 2" xfId="25106"/>
    <cellStyle name="Normal 2 5 2 2 5 4 4" xfId="9111"/>
    <cellStyle name="Normal 2 5 2 2 5 4 4 2" xfId="21556"/>
    <cellStyle name="Normal 2 5 2 2 5 4 5" xfId="4093"/>
    <cellStyle name="Normal 2 5 2 2 5 4 5 2" xfId="16549"/>
    <cellStyle name="Normal 2 5 2 2 5 4 6" xfId="14857"/>
    <cellStyle name="Normal 2 5 2 2 5 5" xfId="1011"/>
    <cellStyle name="Normal 2 5 2 2 5 5 2" xfId="10171"/>
    <cellStyle name="Normal 2 5 2 2 5 5 2 2" xfId="22616"/>
    <cellStyle name="Normal 2 5 2 2 5 5 3" xfId="5155"/>
    <cellStyle name="Normal 2 5 2 2 5 5 3 2" xfId="17609"/>
    <cellStyle name="Normal 2 5 2 2 5 5 4" xfId="13814"/>
    <cellStyle name="Normal 2 5 2 2 5 6" xfId="8227"/>
    <cellStyle name="Normal 2 5 2 2 5 6 2" xfId="20673"/>
    <cellStyle name="Normal 2 5 2 2 5 7" xfId="11627"/>
    <cellStyle name="Normal 2 5 2 2 5 7 2" xfId="24063"/>
    <cellStyle name="Normal 2 5 2 2 5 8" xfId="6704"/>
    <cellStyle name="Normal 2 5 2 2 5 8 2" xfId="19155"/>
    <cellStyle name="Normal 2 5 2 2 5 9" xfId="3158"/>
    <cellStyle name="Normal 2 5 2 2 5 9 2" xfId="15666"/>
    <cellStyle name="Normal 2 5 2 2 5_Degree data" xfId="2066"/>
    <cellStyle name="Normal 2 5 2 2 6" xfId="561"/>
    <cellStyle name="Normal 2 5 2 2 6 2" xfId="1403"/>
    <cellStyle name="Normal 2 5 2 2 6 2 2" xfId="9508"/>
    <cellStyle name="Normal 2 5 2 2 6 2 2 2" xfId="21953"/>
    <cellStyle name="Normal 2 5 2 2 6 2 3" xfId="4490"/>
    <cellStyle name="Normal 2 5 2 2 6 2 3 2" xfId="16946"/>
    <cellStyle name="Normal 2 5 2 2 6 2 4" xfId="14206"/>
    <cellStyle name="Normal 2 5 2 2 6 3" xfId="5549"/>
    <cellStyle name="Normal 2 5 2 2 6 3 2" xfId="10565"/>
    <cellStyle name="Normal 2 5 2 2 6 3 2 2" xfId="23010"/>
    <cellStyle name="Normal 2 5 2 2 6 3 3" xfId="18003"/>
    <cellStyle name="Normal 2 5 2 2 6 4" xfId="8624"/>
    <cellStyle name="Normal 2 5 2 2 6 4 2" xfId="21070"/>
    <cellStyle name="Normal 2 5 2 2 6 5" xfId="12019"/>
    <cellStyle name="Normal 2 5 2 2 6 5 2" xfId="24455"/>
    <cellStyle name="Normal 2 5 2 2 6 6" xfId="7101"/>
    <cellStyle name="Normal 2 5 2 2 6 6 2" xfId="19552"/>
    <cellStyle name="Normal 2 5 2 2 6 7" xfId="3555"/>
    <cellStyle name="Normal 2 5 2 2 6 7 2" xfId="16063"/>
    <cellStyle name="Normal 2 5 2 2 6 8" xfId="13378"/>
    <cellStyle name="Normal 2 5 2 2 7" xfId="1751"/>
    <cellStyle name="Normal 2 5 2 2 7 2" xfId="4758"/>
    <cellStyle name="Normal 2 5 2 2 7 2 2" xfId="9775"/>
    <cellStyle name="Normal 2 5 2 2 7 2 2 2" xfId="22220"/>
    <cellStyle name="Normal 2 5 2 2 7 2 3" xfId="17213"/>
    <cellStyle name="Normal 2 5 2 2 7 3" xfId="5898"/>
    <cellStyle name="Normal 2 5 2 2 7 3 2" xfId="10913"/>
    <cellStyle name="Normal 2 5 2 2 7 3 2 2" xfId="23358"/>
    <cellStyle name="Normal 2 5 2 2 7 3 3" xfId="18351"/>
    <cellStyle name="Normal 2 5 2 2 7 4" xfId="8065"/>
    <cellStyle name="Normal 2 5 2 2 7 4 2" xfId="20513"/>
    <cellStyle name="Normal 2 5 2 2 7 5" xfId="12367"/>
    <cellStyle name="Normal 2 5 2 2 7 5 2" xfId="24803"/>
    <cellStyle name="Normal 2 5 2 2 7 6" xfId="7369"/>
    <cellStyle name="Normal 2 5 2 2 7 6 2" xfId="19819"/>
    <cellStyle name="Normal 2 5 2 2 7 7" xfId="2992"/>
    <cellStyle name="Normal 2 5 2 2 7 7 2" xfId="15506"/>
    <cellStyle name="Normal 2 5 2 2 7 8" xfId="14554"/>
    <cellStyle name="Normal 2 5 2 2 8" xfId="2114"/>
    <cellStyle name="Normal 2 5 2 2 8 2" xfId="6156"/>
    <cellStyle name="Normal 2 5 2 2 8 2 2" xfId="11171"/>
    <cellStyle name="Normal 2 5 2 2 8 2 2 2" xfId="23616"/>
    <cellStyle name="Normal 2 5 2 2 8 2 3" xfId="18609"/>
    <cellStyle name="Normal 2 5 2 2 8 3" xfId="12625"/>
    <cellStyle name="Normal 2 5 2 2 8 3 2" xfId="25061"/>
    <cellStyle name="Normal 2 5 2 2 8 4" xfId="8951"/>
    <cellStyle name="Normal 2 5 2 2 8 4 2" xfId="21396"/>
    <cellStyle name="Normal 2 5 2 2 8 5" xfId="3933"/>
    <cellStyle name="Normal 2 5 2 2 8 5 2" xfId="16389"/>
    <cellStyle name="Normal 2 5 2 2 8 6" xfId="14812"/>
    <cellStyle name="Normal 2 5 2 2 9" xfId="966"/>
    <cellStyle name="Normal 2 5 2 2 9 2" xfId="11582"/>
    <cellStyle name="Normal 2 5 2 2 9 2 2" xfId="24018"/>
    <cellStyle name="Normal 2 5 2 2 9 3" xfId="10126"/>
    <cellStyle name="Normal 2 5 2 2 9 3 2" xfId="22571"/>
    <cellStyle name="Normal 2 5 2 2 9 4" xfId="5110"/>
    <cellStyle name="Normal 2 5 2 2 9 4 2" xfId="17564"/>
    <cellStyle name="Normal 2 5 2 2 9 5" xfId="13769"/>
    <cellStyle name="Normal 2 5 2 2_Degree data" xfId="2207"/>
    <cellStyle name="Normal 2 5 2 3" xfId="151"/>
    <cellStyle name="Normal 2 5 2 3 10" xfId="7720"/>
    <cellStyle name="Normal 2 5 2 3 10 2" xfId="20168"/>
    <cellStyle name="Normal 2 5 2 3 11" xfId="11540"/>
    <cellStyle name="Normal 2 5 2 3 11 2" xfId="23976"/>
    <cellStyle name="Normal 2 5 2 3 12" xfId="6532"/>
    <cellStyle name="Normal 2 5 2 3 12 2" xfId="18983"/>
    <cellStyle name="Normal 2 5 2 3 13" xfId="2640"/>
    <cellStyle name="Normal 2 5 2 3 13 2" xfId="15161"/>
    <cellStyle name="Normal 2 5 2 3 14" xfId="12989"/>
    <cellStyle name="Normal 2 5 2 3 2" xfId="339"/>
    <cellStyle name="Normal 2 5 2 3 2 10" xfId="6575"/>
    <cellStyle name="Normal 2 5 2 3 2 10 2" xfId="19026"/>
    <cellStyle name="Normal 2 5 2 3 2 11" xfId="2743"/>
    <cellStyle name="Normal 2 5 2 3 2 11 2" xfId="15263"/>
    <cellStyle name="Normal 2 5 2 3 2 12" xfId="13164"/>
    <cellStyle name="Normal 2 5 2 3 2 2" xfId="441"/>
    <cellStyle name="Normal 2 5 2 3 2 2 10" xfId="13264"/>
    <cellStyle name="Normal 2 5 2 3 2 2 2" xfId="802"/>
    <cellStyle name="Normal 2 5 2 3 2 2 2 2" xfId="1412"/>
    <cellStyle name="Normal 2 5 2 3 2 2 2 2 2" xfId="9517"/>
    <cellStyle name="Normal 2 5 2 3 2 2 2 2 2 2" xfId="21962"/>
    <cellStyle name="Normal 2 5 2 3 2 2 2 2 3" xfId="4499"/>
    <cellStyle name="Normal 2 5 2 3 2 2 2 2 3 2" xfId="16955"/>
    <cellStyle name="Normal 2 5 2 3 2 2 2 2 4" xfId="14215"/>
    <cellStyle name="Normal 2 5 2 3 2 2 2 3" xfId="5558"/>
    <cellStyle name="Normal 2 5 2 3 2 2 2 3 2" xfId="10574"/>
    <cellStyle name="Normal 2 5 2 3 2 2 2 3 2 2" xfId="23019"/>
    <cellStyle name="Normal 2 5 2 3 2 2 2 3 3" xfId="18012"/>
    <cellStyle name="Normal 2 5 2 3 2 2 2 4" xfId="8633"/>
    <cellStyle name="Normal 2 5 2 3 2 2 2 4 2" xfId="21079"/>
    <cellStyle name="Normal 2 5 2 3 2 2 2 5" xfId="12028"/>
    <cellStyle name="Normal 2 5 2 3 2 2 2 5 2" xfId="24464"/>
    <cellStyle name="Normal 2 5 2 3 2 2 2 6" xfId="7110"/>
    <cellStyle name="Normal 2 5 2 3 2 2 2 6 2" xfId="19561"/>
    <cellStyle name="Normal 2 5 2 3 2 2 2 7" xfId="3564"/>
    <cellStyle name="Normal 2 5 2 3 2 2 2 7 2" xfId="16072"/>
    <cellStyle name="Normal 2 5 2 3 2 2 2 8" xfId="13611"/>
    <cellStyle name="Normal 2 5 2 3 2 2 3" xfId="1760"/>
    <cellStyle name="Normal 2 5 2 3 2 2 3 2" xfId="4991"/>
    <cellStyle name="Normal 2 5 2 3 2 2 3 2 2" xfId="10008"/>
    <cellStyle name="Normal 2 5 2 3 2 2 3 2 2 2" xfId="22453"/>
    <cellStyle name="Normal 2 5 2 3 2 2 3 2 3" xfId="17446"/>
    <cellStyle name="Normal 2 5 2 3 2 2 3 3" xfId="5907"/>
    <cellStyle name="Normal 2 5 2 3 2 2 3 3 2" xfId="10922"/>
    <cellStyle name="Normal 2 5 2 3 2 2 3 3 2 2" xfId="23367"/>
    <cellStyle name="Normal 2 5 2 3 2 2 3 3 3" xfId="18360"/>
    <cellStyle name="Normal 2 5 2 3 2 2 3 4" xfId="8415"/>
    <cellStyle name="Normal 2 5 2 3 2 2 3 4 2" xfId="20861"/>
    <cellStyle name="Normal 2 5 2 3 2 2 3 5" xfId="12376"/>
    <cellStyle name="Normal 2 5 2 3 2 2 3 5 2" xfId="24812"/>
    <cellStyle name="Normal 2 5 2 3 2 2 3 6" xfId="7602"/>
    <cellStyle name="Normal 2 5 2 3 2 2 3 6 2" xfId="20052"/>
    <cellStyle name="Normal 2 5 2 3 2 2 3 7" xfId="3346"/>
    <cellStyle name="Normal 2 5 2 3 2 2 3 7 2" xfId="15854"/>
    <cellStyle name="Normal 2 5 2 3 2 2 3 8" xfId="14563"/>
    <cellStyle name="Normal 2 5 2 3 2 2 4" xfId="2364"/>
    <cellStyle name="Normal 2 5 2 3 2 2 4 2" xfId="6389"/>
    <cellStyle name="Normal 2 5 2 3 2 2 4 2 2" xfId="11404"/>
    <cellStyle name="Normal 2 5 2 3 2 2 4 2 2 2" xfId="23849"/>
    <cellStyle name="Normal 2 5 2 3 2 2 4 2 3" xfId="18842"/>
    <cellStyle name="Normal 2 5 2 3 2 2 4 3" xfId="12858"/>
    <cellStyle name="Normal 2 5 2 3 2 2 4 3 2" xfId="25294"/>
    <cellStyle name="Normal 2 5 2 3 2 2 4 4" xfId="9299"/>
    <cellStyle name="Normal 2 5 2 3 2 2 4 4 2" xfId="21744"/>
    <cellStyle name="Normal 2 5 2 3 2 2 4 5" xfId="4281"/>
    <cellStyle name="Normal 2 5 2 3 2 2 4 5 2" xfId="16737"/>
    <cellStyle name="Normal 2 5 2 3 2 2 4 6" xfId="15045"/>
    <cellStyle name="Normal 2 5 2 3 2 2 5" xfId="1199"/>
    <cellStyle name="Normal 2 5 2 3 2 2 5 2" xfId="10361"/>
    <cellStyle name="Normal 2 5 2 3 2 2 5 2 2" xfId="22806"/>
    <cellStyle name="Normal 2 5 2 3 2 2 5 3" xfId="5345"/>
    <cellStyle name="Normal 2 5 2 3 2 2 5 3 2" xfId="17799"/>
    <cellStyle name="Normal 2 5 2 3 2 2 5 4" xfId="14002"/>
    <cellStyle name="Normal 2 5 2 3 2 2 6" xfId="7922"/>
    <cellStyle name="Normal 2 5 2 3 2 2 6 2" xfId="20370"/>
    <cellStyle name="Normal 2 5 2 3 2 2 7" xfId="11815"/>
    <cellStyle name="Normal 2 5 2 3 2 2 7 2" xfId="24251"/>
    <cellStyle name="Normal 2 5 2 3 2 2 8" xfId="6892"/>
    <cellStyle name="Normal 2 5 2 3 2 2 8 2" xfId="19343"/>
    <cellStyle name="Normal 2 5 2 3 2 2 9" xfId="2843"/>
    <cellStyle name="Normal 2 5 2 3 2 2 9 2" xfId="15363"/>
    <cellStyle name="Normal 2 5 2 3 2 2_Degree data" xfId="2058"/>
    <cellStyle name="Normal 2 5 2 3 2 3" xfId="701"/>
    <cellStyle name="Normal 2 5 2 3 2 3 2" xfId="1411"/>
    <cellStyle name="Normal 2 5 2 3 2 3 2 2" xfId="9199"/>
    <cellStyle name="Normal 2 5 2 3 2 3 2 2 2" xfId="21644"/>
    <cellStyle name="Normal 2 5 2 3 2 3 2 3" xfId="4181"/>
    <cellStyle name="Normal 2 5 2 3 2 3 2 3 2" xfId="16637"/>
    <cellStyle name="Normal 2 5 2 3 2 3 2 4" xfId="14214"/>
    <cellStyle name="Normal 2 5 2 3 2 3 3" xfId="5557"/>
    <cellStyle name="Normal 2 5 2 3 2 3 3 2" xfId="10573"/>
    <cellStyle name="Normal 2 5 2 3 2 3 3 2 2" xfId="23018"/>
    <cellStyle name="Normal 2 5 2 3 2 3 3 3" xfId="18011"/>
    <cellStyle name="Normal 2 5 2 3 2 3 4" xfId="8315"/>
    <cellStyle name="Normal 2 5 2 3 2 3 4 2" xfId="20761"/>
    <cellStyle name="Normal 2 5 2 3 2 3 5" xfId="12027"/>
    <cellStyle name="Normal 2 5 2 3 2 3 5 2" xfId="24463"/>
    <cellStyle name="Normal 2 5 2 3 2 3 6" xfId="6792"/>
    <cellStyle name="Normal 2 5 2 3 2 3 6 2" xfId="19243"/>
    <cellStyle name="Normal 2 5 2 3 2 3 7" xfId="3246"/>
    <cellStyle name="Normal 2 5 2 3 2 3 7 2" xfId="15754"/>
    <cellStyle name="Normal 2 5 2 3 2 3 8" xfId="13511"/>
    <cellStyle name="Normal 2 5 2 3 2 4" xfId="1759"/>
    <cellStyle name="Normal 2 5 2 3 2 4 2" xfId="4498"/>
    <cellStyle name="Normal 2 5 2 3 2 4 2 2" xfId="9516"/>
    <cellStyle name="Normal 2 5 2 3 2 4 2 2 2" xfId="21961"/>
    <cellStyle name="Normal 2 5 2 3 2 4 2 3" xfId="16954"/>
    <cellStyle name="Normal 2 5 2 3 2 4 3" xfId="5906"/>
    <cellStyle name="Normal 2 5 2 3 2 4 3 2" xfId="10921"/>
    <cellStyle name="Normal 2 5 2 3 2 4 3 2 2" xfId="23366"/>
    <cellStyle name="Normal 2 5 2 3 2 4 3 3" xfId="18359"/>
    <cellStyle name="Normal 2 5 2 3 2 4 4" xfId="8632"/>
    <cellStyle name="Normal 2 5 2 3 2 4 4 2" xfId="21078"/>
    <cellStyle name="Normal 2 5 2 3 2 4 5" xfId="12375"/>
    <cellStyle name="Normal 2 5 2 3 2 4 5 2" xfId="24811"/>
    <cellStyle name="Normal 2 5 2 3 2 4 6" xfId="7109"/>
    <cellStyle name="Normal 2 5 2 3 2 4 6 2" xfId="19560"/>
    <cellStyle name="Normal 2 5 2 3 2 4 7" xfId="3563"/>
    <cellStyle name="Normal 2 5 2 3 2 4 7 2" xfId="16071"/>
    <cellStyle name="Normal 2 5 2 3 2 4 8" xfId="14562"/>
    <cellStyle name="Normal 2 5 2 3 2 5" xfId="2262"/>
    <cellStyle name="Normal 2 5 2 3 2 5 2" xfId="4891"/>
    <cellStyle name="Normal 2 5 2 3 2 5 2 2" xfId="9908"/>
    <cellStyle name="Normal 2 5 2 3 2 5 2 2 2" xfId="22353"/>
    <cellStyle name="Normal 2 5 2 3 2 5 2 3" xfId="17346"/>
    <cellStyle name="Normal 2 5 2 3 2 5 3" xfId="6289"/>
    <cellStyle name="Normal 2 5 2 3 2 5 3 2" xfId="11304"/>
    <cellStyle name="Normal 2 5 2 3 2 5 3 2 2" xfId="23749"/>
    <cellStyle name="Normal 2 5 2 3 2 5 3 3" xfId="18742"/>
    <cellStyle name="Normal 2 5 2 3 2 5 4" xfId="8096"/>
    <cellStyle name="Normal 2 5 2 3 2 5 4 2" xfId="20544"/>
    <cellStyle name="Normal 2 5 2 3 2 5 5" xfId="12758"/>
    <cellStyle name="Normal 2 5 2 3 2 5 5 2" xfId="25194"/>
    <cellStyle name="Normal 2 5 2 3 2 5 6" xfId="7502"/>
    <cellStyle name="Normal 2 5 2 3 2 5 6 2" xfId="19952"/>
    <cellStyle name="Normal 2 5 2 3 2 5 7" xfId="3025"/>
    <cellStyle name="Normal 2 5 2 3 2 5 7 2" xfId="15537"/>
    <cellStyle name="Normal 2 5 2 3 2 5 8" xfId="14945"/>
    <cellStyle name="Normal 2 5 2 3 2 6" xfId="1099"/>
    <cellStyle name="Normal 2 5 2 3 2 6 2" xfId="8982"/>
    <cellStyle name="Normal 2 5 2 3 2 6 2 2" xfId="21427"/>
    <cellStyle name="Normal 2 5 2 3 2 6 3" xfId="3964"/>
    <cellStyle name="Normal 2 5 2 3 2 6 3 2" xfId="16420"/>
    <cellStyle name="Normal 2 5 2 3 2 6 4" xfId="13902"/>
    <cellStyle name="Normal 2 5 2 3 2 7" xfId="5245"/>
    <cellStyle name="Normal 2 5 2 3 2 7 2" xfId="10261"/>
    <cellStyle name="Normal 2 5 2 3 2 7 2 2" xfId="22706"/>
    <cellStyle name="Normal 2 5 2 3 2 7 3" xfId="17699"/>
    <cellStyle name="Normal 2 5 2 3 2 8" xfId="7822"/>
    <cellStyle name="Normal 2 5 2 3 2 8 2" xfId="20270"/>
    <cellStyle name="Normal 2 5 2 3 2 9" xfId="11715"/>
    <cellStyle name="Normal 2 5 2 3 2 9 2" xfId="24151"/>
    <cellStyle name="Normal 2 5 2 3 2_Degree data" xfId="2067"/>
    <cellStyle name="Normal 2 5 2 3 3" xfId="294"/>
    <cellStyle name="Normal 2 5 2 3 3 10" xfId="6637"/>
    <cellStyle name="Normal 2 5 2 3 3 10 2" xfId="19088"/>
    <cellStyle name="Normal 2 5 2 3 3 11" xfId="2700"/>
    <cellStyle name="Normal 2 5 2 3 3 11 2" xfId="15220"/>
    <cellStyle name="Normal 2 5 2 3 3 12" xfId="13121"/>
    <cellStyle name="Normal 2 5 2 3 3 2" xfId="505"/>
    <cellStyle name="Normal 2 5 2 3 3 2 10" xfId="13326"/>
    <cellStyle name="Normal 2 5 2 3 3 2 2" xfId="865"/>
    <cellStyle name="Normal 2 5 2 3 3 2 2 2" xfId="1414"/>
    <cellStyle name="Normal 2 5 2 3 3 2 2 2 2" xfId="9519"/>
    <cellStyle name="Normal 2 5 2 3 3 2 2 2 2 2" xfId="21964"/>
    <cellStyle name="Normal 2 5 2 3 3 2 2 2 3" xfId="4501"/>
    <cellStyle name="Normal 2 5 2 3 3 2 2 2 3 2" xfId="16957"/>
    <cellStyle name="Normal 2 5 2 3 3 2 2 2 4" xfId="14217"/>
    <cellStyle name="Normal 2 5 2 3 3 2 2 3" xfId="5560"/>
    <cellStyle name="Normal 2 5 2 3 3 2 2 3 2" xfId="10576"/>
    <cellStyle name="Normal 2 5 2 3 3 2 2 3 2 2" xfId="23021"/>
    <cellStyle name="Normal 2 5 2 3 3 2 2 3 3" xfId="18014"/>
    <cellStyle name="Normal 2 5 2 3 3 2 2 4" xfId="8635"/>
    <cellStyle name="Normal 2 5 2 3 3 2 2 4 2" xfId="21081"/>
    <cellStyle name="Normal 2 5 2 3 3 2 2 5" xfId="12030"/>
    <cellStyle name="Normal 2 5 2 3 3 2 2 5 2" xfId="24466"/>
    <cellStyle name="Normal 2 5 2 3 3 2 2 6" xfId="7112"/>
    <cellStyle name="Normal 2 5 2 3 3 2 2 6 2" xfId="19563"/>
    <cellStyle name="Normal 2 5 2 3 3 2 2 7" xfId="3566"/>
    <cellStyle name="Normal 2 5 2 3 3 2 2 7 2" xfId="16074"/>
    <cellStyle name="Normal 2 5 2 3 3 2 2 8" xfId="13673"/>
    <cellStyle name="Normal 2 5 2 3 3 2 3" xfId="1762"/>
    <cellStyle name="Normal 2 5 2 3 3 2 3 2" xfId="5053"/>
    <cellStyle name="Normal 2 5 2 3 3 2 3 2 2" xfId="10070"/>
    <cellStyle name="Normal 2 5 2 3 3 2 3 2 2 2" xfId="22515"/>
    <cellStyle name="Normal 2 5 2 3 3 2 3 2 3" xfId="17508"/>
    <cellStyle name="Normal 2 5 2 3 3 2 3 3" xfId="5909"/>
    <cellStyle name="Normal 2 5 2 3 3 2 3 3 2" xfId="10924"/>
    <cellStyle name="Normal 2 5 2 3 3 2 3 3 2 2" xfId="23369"/>
    <cellStyle name="Normal 2 5 2 3 3 2 3 3 3" xfId="18362"/>
    <cellStyle name="Normal 2 5 2 3 3 2 3 4" xfId="8477"/>
    <cellStyle name="Normal 2 5 2 3 3 2 3 4 2" xfId="20923"/>
    <cellStyle name="Normal 2 5 2 3 3 2 3 5" xfId="12378"/>
    <cellStyle name="Normal 2 5 2 3 3 2 3 5 2" xfId="24814"/>
    <cellStyle name="Normal 2 5 2 3 3 2 3 6" xfId="7664"/>
    <cellStyle name="Normal 2 5 2 3 3 2 3 6 2" xfId="20114"/>
    <cellStyle name="Normal 2 5 2 3 3 2 3 7" xfId="3408"/>
    <cellStyle name="Normal 2 5 2 3 3 2 3 7 2" xfId="15916"/>
    <cellStyle name="Normal 2 5 2 3 3 2 3 8" xfId="14565"/>
    <cellStyle name="Normal 2 5 2 3 3 2 4" xfId="2428"/>
    <cellStyle name="Normal 2 5 2 3 3 2 4 2" xfId="6451"/>
    <cellStyle name="Normal 2 5 2 3 3 2 4 2 2" xfId="11466"/>
    <cellStyle name="Normal 2 5 2 3 3 2 4 2 2 2" xfId="23911"/>
    <cellStyle name="Normal 2 5 2 3 3 2 4 2 3" xfId="18904"/>
    <cellStyle name="Normal 2 5 2 3 3 2 4 3" xfId="12920"/>
    <cellStyle name="Normal 2 5 2 3 3 2 4 3 2" xfId="25356"/>
    <cellStyle name="Normal 2 5 2 3 3 2 4 4" xfId="9361"/>
    <cellStyle name="Normal 2 5 2 3 3 2 4 4 2" xfId="21806"/>
    <cellStyle name="Normal 2 5 2 3 3 2 4 5" xfId="4343"/>
    <cellStyle name="Normal 2 5 2 3 3 2 4 5 2" xfId="16799"/>
    <cellStyle name="Normal 2 5 2 3 3 2 4 6" xfId="15107"/>
    <cellStyle name="Normal 2 5 2 3 3 2 5" xfId="1261"/>
    <cellStyle name="Normal 2 5 2 3 3 2 5 2" xfId="10423"/>
    <cellStyle name="Normal 2 5 2 3 3 2 5 2 2" xfId="22868"/>
    <cellStyle name="Normal 2 5 2 3 3 2 5 3" xfId="5407"/>
    <cellStyle name="Normal 2 5 2 3 3 2 5 3 2" xfId="17861"/>
    <cellStyle name="Normal 2 5 2 3 3 2 5 4" xfId="14064"/>
    <cellStyle name="Normal 2 5 2 3 3 2 6" xfId="7984"/>
    <cellStyle name="Normal 2 5 2 3 3 2 6 2" xfId="20432"/>
    <cellStyle name="Normal 2 5 2 3 3 2 7" xfId="11877"/>
    <cellStyle name="Normal 2 5 2 3 3 2 7 2" xfId="24313"/>
    <cellStyle name="Normal 2 5 2 3 3 2 8" xfId="6954"/>
    <cellStyle name="Normal 2 5 2 3 3 2 8 2" xfId="19405"/>
    <cellStyle name="Normal 2 5 2 3 3 2 9" xfId="2905"/>
    <cellStyle name="Normal 2 5 2 3 3 2 9 2" xfId="15425"/>
    <cellStyle name="Normal 2 5 2 3 3 2_Degree data" xfId="2065"/>
    <cellStyle name="Normal 2 5 2 3 3 3" xfId="657"/>
    <cellStyle name="Normal 2 5 2 3 3 3 2" xfId="1413"/>
    <cellStyle name="Normal 2 5 2 3 3 3 2 2" xfId="9156"/>
    <cellStyle name="Normal 2 5 2 3 3 3 2 2 2" xfId="21601"/>
    <cellStyle name="Normal 2 5 2 3 3 3 2 3" xfId="4138"/>
    <cellStyle name="Normal 2 5 2 3 3 3 2 3 2" xfId="16594"/>
    <cellStyle name="Normal 2 5 2 3 3 3 2 4" xfId="14216"/>
    <cellStyle name="Normal 2 5 2 3 3 3 3" xfId="5559"/>
    <cellStyle name="Normal 2 5 2 3 3 3 3 2" xfId="10575"/>
    <cellStyle name="Normal 2 5 2 3 3 3 3 2 2" xfId="23020"/>
    <cellStyle name="Normal 2 5 2 3 3 3 3 3" xfId="18013"/>
    <cellStyle name="Normal 2 5 2 3 3 3 4" xfId="8272"/>
    <cellStyle name="Normal 2 5 2 3 3 3 4 2" xfId="20718"/>
    <cellStyle name="Normal 2 5 2 3 3 3 5" xfId="12029"/>
    <cellStyle name="Normal 2 5 2 3 3 3 5 2" xfId="24465"/>
    <cellStyle name="Normal 2 5 2 3 3 3 6" xfId="6749"/>
    <cellStyle name="Normal 2 5 2 3 3 3 6 2" xfId="19200"/>
    <cellStyle name="Normal 2 5 2 3 3 3 7" xfId="3203"/>
    <cellStyle name="Normal 2 5 2 3 3 3 7 2" xfId="15711"/>
    <cellStyle name="Normal 2 5 2 3 3 3 8" xfId="13468"/>
    <cellStyle name="Normal 2 5 2 3 3 4" xfId="1761"/>
    <cellStyle name="Normal 2 5 2 3 3 4 2" xfId="4500"/>
    <cellStyle name="Normal 2 5 2 3 3 4 2 2" xfId="9518"/>
    <cellStyle name="Normal 2 5 2 3 3 4 2 2 2" xfId="21963"/>
    <cellStyle name="Normal 2 5 2 3 3 4 2 3" xfId="16956"/>
    <cellStyle name="Normal 2 5 2 3 3 4 3" xfId="5908"/>
    <cellStyle name="Normal 2 5 2 3 3 4 3 2" xfId="10923"/>
    <cellStyle name="Normal 2 5 2 3 3 4 3 2 2" xfId="23368"/>
    <cellStyle name="Normal 2 5 2 3 3 4 3 3" xfId="18361"/>
    <cellStyle name="Normal 2 5 2 3 3 4 4" xfId="8634"/>
    <cellStyle name="Normal 2 5 2 3 3 4 4 2" xfId="21080"/>
    <cellStyle name="Normal 2 5 2 3 3 4 5" xfId="12377"/>
    <cellStyle name="Normal 2 5 2 3 3 4 5 2" xfId="24813"/>
    <cellStyle name="Normal 2 5 2 3 3 4 6" xfId="7111"/>
    <cellStyle name="Normal 2 5 2 3 3 4 6 2" xfId="19562"/>
    <cellStyle name="Normal 2 5 2 3 3 4 7" xfId="3565"/>
    <cellStyle name="Normal 2 5 2 3 3 4 7 2" xfId="16073"/>
    <cellStyle name="Normal 2 5 2 3 3 4 8" xfId="14564"/>
    <cellStyle name="Normal 2 5 2 3 3 5" xfId="2217"/>
    <cellStyle name="Normal 2 5 2 3 3 5 2" xfId="4848"/>
    <cellStyle name="Normal 2 5 2 3 3 5 2 2" xfId="9865"/>
    <cellStyle name="Normal 2 5 2 3 3 5 2 2 2" xfId="22310"/>
    <cellStyle name="Normal 2 5 2 3 3 5 2 3" xfId="17303"/>
    <cellStyle name="Normal 2 5 2 3 3 5 3" xfId="6246"/>
    <cellStyle name="Normal 2 5 2 3 3 5 3 2" xfId="11261"/>
    <cellStyle name="Normal 2 5 2 3 3 5 3 2 2" xfId="23706"/>
    <cellStyle name="Normal 2 5 2 3 3 5 3 3" xfId="18699"/>
    <cellStyle name="Normal 2 5 2 3 3 5 4" xfId="8158"/>
    <cellStyle name="Normal 2 5 2 3 3 5 4 2" xfId="20606"/>
    <cellStyle name="Normal 2 5 2 3 3 5 5" xfId="12715"/>
    <cellStyle name="Normal 2 5 2 3 3 5 5 2" xfId="25151"/>
    <cellStyle name="Normal 2 5 2 3 3 5 6" xfId="7459"/>
    <cellStyle name="Normal 2 5 2 3 3 5 6 2" xfId="19909"/>
    <cellStyle name="Normal 2 5 2 3 3 5 7" xfId="3088"/>
    <cellStyle name="Normal 2 5 2 3 3 5 7 2" xfId="15599"/>
    <cellStyle name="Normal 2 5 2 3 3 5 8" xfId="14902"/>
    <cellStyle name="Normal 2 5 2 3 3 6" xfId="1056"/>
    <cellStyle name="Normal 2 5 2 3 3 6 2" xfId="9044"/>
    <cellStyle name="Normal 2 5 2 3 3 6 2 2" xfId="21489"/>
    <cellStyle name="Normal 2 5 2 3 3 6 3" xfId="4026"/>
    <cellStyle name="Normal 2 5 2 3 3 6 3 2" xfId="16482"/>
    <cellStyle name="Normal 2 5 2 3 3 6 4" xfId="13859"/>
    <cellStyle name="Normal 2 5 2 3 3 7" xfId="5202"/>
    <cellStyle name="Normal 2 5 2 3 3 7 2" xfId="10218"/>
    <cellStyle name="Normal 2 5 2 3 3 7 2 2" xfId="22663"/>
    <cellStyle name="Normal 2 5 2 3 3 7 3" xfId="17656"/>
    <cellStyle name="Normal 2 5 2 3 3 8" xfId="7779"/>
    <cellStyle name="Normal 2 5 2 3 3 8 2" xfId="20227"/>
    <cellStyle name="Normal 2 5 2 3 3 9" xfId="11672"/>
    <cellStyle name="Normal 2 5 2 3 3 9 2" xfId="24108"/>
    <cellStyle name="Normal 2 5 2 3 3_Degree data" xfId="2057"/>
    <cellStyle name="Normal 2 5 2 3 4" xfId="397"/>
    <cellStyle name="Normal 2 5 2 3 4 10" xfId="13221"/>
    <cellStyle name="Normal 2 5 2 3 4 2" xfId="758"/>
    <cellStyle name="Normal 2 5 2 3 4 2 2" xfId="1415"/>
    <cellStyle name="Normal 2 5 2 3 4 2 2 2" xfId="9520"/>
    <cellStyle name="Normal 2 5 2 3 4 2 2 2 2" xfId="21965"/>
    <cellStyle name="Normal 2 5 2 3 4 2 2 3" xfId="4502"/>
    <cellStyle name="Normal 2 5 2 3 4 2 2 3 2" xfId="16958"/>
    <cellStyle name="Normal 2 5 2 3 4 2 2 4" xfId="14218"/>
    <cellStyle name="Normal 2 5 2 3 4 2 3" xfId="5561"/>
    <cellStyle name="Normal 2 5 2 3 4 2 3 2" xfId="10577"/>
    <cellStyle name="Normal 2 5 2 3 4 2 3 2 2" xfId="23022"/>
    <cellStyle name="Normal 2 5 2 3 4 2 3 3" xfId="18015"/>
    <cellStyle name="Normal 2 5 2 3 4 2 4" xfId="8636"/>
    <cellStyle name="Normal 2 5 2 3 4 2 4 2" xfId="21082"/>
    <cellStyle name="Normal 2 5 2 3 4 2 5" xfId="12031"/>
    <cellStyle name="Normal 2 5 2 3 4 2 5 2" xfId="24467"/>
    <cellStyle name="Normal 2 5 2 3 4 2 6" xfId="7113"/>
    <cellStyle name="Normal 2 5 2 3 4 2 6 2" xfId="19564"/>
    <cellStyle name="Normal 2 5 2 3 4 2 7" xfId="3567"/>
    <cellStyle name="Normal 2 5 2 3 4 2 7 2" xfId="16075"/>
    <cellStyle name="Normal 2 5 2 3 4 2 8" xfId="13568"/>
    <cellStyle name="Normal 2 5 2 3 4 3" xfId="1763"/>
    <cellStyle name="Normal 2 5 2 3 4 3 2" xfId="4948"/>
    <cellStyle name="Normal 2 5 2 3 4 3 2 2" xfId="9965"/>
    <cellStyle name="Normal 2 5 2 3 4 3 2 2 2" xfId="22410"/>
    <cellStyle name="Normal 2 5 2 3 4 3 2 3" xfId="17403"/>
    <cellStyle name="Normal 2 5 2 3 4 3 3" xfId="5910"/>
    <cellStyle name="Normal 2 5 2 3 4 3 3 2" xfId="10925"/>
    <cellStyle name="Normal 2 5 2 3 4 3 3 2 2" xfId="23370"/>
    <cellStyle name="Normal 2 5 2 3 4 3 3 3" xfId="18363"/>
    <cellStyle name="Normal 2 5 2 3 4 3 4" xfId="8372"/>
    <cellStyle name="Normal 2 5 2 3 4 3 4 2" xfId="20818"/>
    <cellStyle name="Normal 2 5 2 3 4 3 5" xfId="12379"/>
    <cellStyle name="Normal 2 5 2 3 4 3 5 2" xfId="24815"/>
    <cellStyle name="Normal 2 5 2 3 4 3 6" xfId="7559"/>
    <cellStyle name="Normal 2 5 2 3 4 3 6 2" xfId="20009"/>
    <cellStyle name="Normal 2 5 2 3 4 3 7" xfId="3303"/>
    <cellStyle name="Normal 2 5 2 3 4 3 7 2" xfId="15811"/>
    <cellStyle name="Normal 2 5 2 3 4 3 8" xfId="14566"/>
    <cellStyle name="Normal 2 5 2 3 4 4" xfId="2320"/>
    <cellStyle name="Normal 2 5 2 3 4 4 2" xfId="6346"/>
    <cellStyle name="Normal 2 5 2 3 4 4 2 2" xfId="11361"/>
    <cellStyle name="Normal 2 5 2 3 4 4 2 2 2" xfId="23806"/>
    <cellStyle name="Normal 2 5 2 3 4 4 2 3" xfId="18799"/>
    <cellStyle name="Normal 2 5 2 3 4 4 3" xfId="12815"/>
    <cellStyle name="Normal 2 5 2 3 4 4 3 2" xfId="25251"/>
    <cellStyle name="Normal 2 5 2 3 4 4 4" xfId="9256"/>
    <cellStyle name="Normal 2 5 2 3 4 4 4 2" xfId="21701"/>
    <cellStyle name="Normal 2 5 2 3 4 4 5" xfId="4238"/>
    <cellStyle name="Normal 2 5 2 3 4 4 5 2" xfId="16694"/>
    <cellStyle name="Normal 2 5 2 3 4 4 6" xfId="15002"/>
    <cellStyle name="Normal 2 5 2 3 4 5" xfId="1156"/>
    <cellStyle name="Normal 2 5 2 3 4 5 2" xfId="10318"/>
    <cellStyle name="Normal 2 5 2 3 4 5 2 2" xfId="22763"/>
    <cellStyle name="Normal 2 5 2 3 4 5 3" xfId="5302"/>
    <cellStyle name="Normal 2 5 2 3 4 5 3 2" xfId="17756"/>
    <cellStyle name="Normal 2 5 2 3 4 5 4" xfId="13959"/>
    <cellStyle name="Normal 2 5 2 3 4 6" xfId="7879"/>
    <cellStyle name="Normal 2 5 2 3 4 6 2" xfId="20327"/>
    <cellStyle name="Normal 2 5 2 3 4 7" xfId="11772"/>
    <cellStyle name="Normal 2 5 2 3 4 7 2" xfId="24208"/>
    <cellStyle name="Normal 2 5 2 3 4 8" xfId="6849"/>
    <cellStyle name="Normal 2 5 2 3 4 8 2" xfId="19300"/>
    <cellStyle name="Normal 2 5 2 3 4 9" xfId="2800"/>
    <cellStyle name="Normal 2 5 2 3 4 9 2" xfId="15320"/>
    <cellStyle name="Normal 2 5 2 3 4_Degree data" xfId="2094"/>
    <cellStyle name="Normal 2 5 2 3 5" xfId="226"/>
    <cellStyle name="Normal 2 5 2 3 5 2" xfId="1410"/>
    <cellStyle name="Normal 2 5 2 3 5 2 2" xfId="9097"/>
    <cellStyle name="Normal 2 5 2 3 5 2 2 2" xfId="21542"/>
    <cellStyle name="Normal 2 5 2 3 5 2 3" xfId="4079"/>
    <cellStyle name="Normal 2 5 2 3 5 2 3 2" xfId="16535"/>
    <cellStyle name="Normal 2 5 2 3 5 2 4" xfId="14213"/>
    <cellStyle name="Normal 2 5 2 3 5 3" xfId="5556"/>
    <cellStyle name="Normal 2 5 2 3 5 3 2" xfId="10572"/>
    <cellStyle name="Normal 2 5 2 3 5 3 2 2" xfId="23017"/>
    <cellStyle name="Normal 2 5 2 3 5 3 3" xfId="18010"/>
    <cellStyle name="Normal 2 5 2 3 5 4" xfId="8213"/>
    <cellStyle name="Normal 2 5 2 3 5 4 2" xfId="20659"/>
    <cellStyle name="Normal 2 5 2 3 5 5" xfId="12026"/>
    <cellStyle name="Normal 2 5 2 3 5 5 2" xfId="24462"/>
    <cellStyle name="Normal 2 5 2 3 5 6" xfId="6690"/>
    <cellStyle name="Normal 2 5 2 3 5 6 2" xfId="19141"/>
    <cellStyle name="Normal 2 5 2 3 5 7" xfId="3144"/>
    <cellStyle name="Normal 2 5 2 3 5 7 2" xfId="15652"/>
    <cellStyle name="Normal 2 5 2 3 5 8" xfId="13062"/>
    <cellStyle name="Normal 2 5 2 3 6" xfId="593"/>
    <cellStyle name="Normal 2 5 2 3 6 2" xfId="1758"/>
    <cellStyle name="Normal 2 5 2 3 6 2 2" xfId="9515"/>
    <cellStyle name="Normal 2 5 2 3 6 2 2 2" xfId="21960"/>
    <cellStyle name="Normal 2 5 2 3 6 2 3" xfId="4497"/>
    <cellStyle name="Normal 2 5 2 3 6 2 3 2" xfId="16953"/>
    <cellStyle name="Normal 2 5 2 3 6 2 4" xfId="14561"/>
    <cellStyle name="Normal 2 5 2 3 6 3" xfId="5905"/>
    <cellStyle name="Normal 2 5 2 3 6 3 2" xfId="10920"/>
    <cellStyle name="Normal 2 5 2 3 6 3 2 2" xfId="23365"/>
    <cellStyle name="Normal 2 5 2 3 6 3 3" xfId="18358"/>
    <cellStyle name="Normal 2 5 2 3 6 4" xfId="8631"/>
    <cellStyle name="Normal 2 5 2 3 6 4 2" xfId="21077"/>
    <cellStyle name="Normal 2 5 2 3 6 5" xfId="12374"/>
    <cellStyle name="Normal 2 5 2 3 6 5 2" xfId="24810"/>
    <cellStyle name="Normal 2 5 2 3 6 6" xfId="7108"/>
    <cellStyle name="Normal 2 5 2 3 6 6 2" xfId="19559"/>
    <cellStyle name="Normal 2 5 2 3 6 7" xfId="3562"/>
    <cellStyle name="Normal 2 5 2 3 6 7 2" xfId="16070"/>
    <cellStyle name="Normal 2 5 2 3 6 8" xfId="13409"/>
    <cellStyle name="Normal 2 5 2 3 7" xfId="2149"/>
    <cellStyle name="Normal 2 5 2 3 7 2" xfId="4789"/>
    <cellStyle name="Normal 2 5 2 3 7 2 2" xfId="9806"/>
    <cellStyle name="Normal 2 5 2 3 7 2 2 2" xfId="22251"/>
    <cellStyle name="Normal 2 5 2 3 7 2 3" xfId="17244"/>
    <cellStyle name="Normal 2 5 2 3 7 3" xfId="6187"/>
    <cellStyle name="Normal 2 5 2 3 7 3 2" xfId="11202"/>
    <cellStyle name="Normal 2 5 2 3 7 3 2 2" xfId="23647"/>
    <cellStyle name="Normal 2 5 2 3 7 3 3" xfId="18640"/>
    <cellStyle name="Normal 2 5 2 3 7 4" xfId="8052"/>
    <cellStyle name="Normal 2 5 2 3 7 4 2" xfId="20500"/>
    <cellStyle name="Normal 2 5 2 3 7 5" xfId="12656"/>
    <cellStyle name="Normal 2 5 2 3 7 5 2" xfId="25092"/>
    <cellStyle name="Normal 2 5 2 3 7 6" xfId="7400"/>
    <cellStyle name="Normal 2 5 2 3 7 6 2" xfId="19850"/>
    <cellStyle name="Normal 2 5 2 3 7 7" xfId="2979"/>
    <cellStyle name="Normal 2 5 2 3 7 7 2" xfId="15493"/>
    <cellStyle name="Normal 2 5 2 3 7 8" xfId="14843"/>
    <cellStyle name="Normal 2 5 2 3 8" xfId="997"/>
    <cellStyle name="Normal 2 5 2 3 8 2" xfId="11613"/>
    <cellStyle name="Normal 2 5 2 3 8 2 2" xfId="24049"/>
    <cellStyle name="Normal 2 5 2 3 8 3" xfId="8939"/>
    <cellStyle name="Normal 2 5 2 3 8 3 2" xfId="21384"/>
    <cellStyle name="Normal 2 5 2 3 8 4" xfId="3921"/>
    <cellStyle name="Normal 2 5 2 3 8 4 2" xfId="16377"/>
    <cellStyle name="Normal 2 5 2 3 8 5" xfId="13800"/>
    <cellStyle name="Normal 2 5 2 3 9" xfId="924"/>
    <cellStyle name="Normal 2 5 2 3 9 2" xfId="10157"/>
    <cellStyle name="Normal 2 5 2 3 9 2 2" xfId="22602"/>
    <cellStyle name="Normal 2 5 2 3 9 3" xfId="5141"/>
    <cellStyle name="Normal 2 5 2 3 9 3 2" xfId="17595"/>
    <cellStyle name="Normal 2 5 2 3 9 4" xfId="13727"/>
    <cellStyle name="Normal 2 5 2 3_Degree data" xfId="2048"/>
    <cellStyle name="Normal 2 5 2 4" xfId="181"/>
    <cellStyle name="Normal 2 5 2 4 10" xfId="6565"/>
    <cellStyle name="Normal 2 5 2 4 10 2" xfId="19016"/>
    <cellStyle name="Normal 2 5 2 4 11" xfId="2733"/>
    <cellStyle name="Normal 2 5 2 4 11 2" xfId="15253"/>
    <cellStyle name="Normal 2 5 2 4 12" xfId="13019"/>
    <cellStyle name="Normal 2 5 2 4 2" xfId="431"/>
    <cellStyle name="Normal 2 5 2 4 2 10" xfId="13254"/>
    <cellStyle name="Normal 2 5 2 4 2 2" xfId="792"/>
    <cellStyle name="Normal 2 5 2 4 2 2 2" xfId="1417"/>
    <cellStyle name="Normal 2 5 2 4 2 2 2 2" xfId="9522"/>
    <cellStyle name="Normal 2 5 2 4 2 2 2 2 2" xfId="21967"/>
    <cellStyle name="Normal 2 5 2 4 2 2 2 3" xfId="4504"/>
    <cellStyle name="Normal 2 5 2 4 2 2 2 3 2" xfId="16960"/>
    <cellStyle name="Normal 2 5 2 4 2 2 2 4" xfId="14220"/>
    <cellStyle name="Normal 2 5 2 4 2 2 3" xfId="5563"/>
    <cellStyle name="Normal 2 5 2 4 2 2 3 2" xfId="10579"/>
    <cellStyle name="Normal 2 5 2 4 2 2 3 2 2" xfId="23024"/>
    <cellStyle name="Normal 2 5 2 4 2 2 3 3" xfId="18017"/>
    <cellStyle name="Normal 2 5 2 4 2 2 4" xfId="8638"/>
    <cellStyle name="Normal 2 5 2 4 2 2 4 2" xfId="21084"/>
    <cellStyle name="Normal 2 5 2 4 2 2 5" xfId="12033"/>
    <cellStyle name="Normal 2 5 2 4 2 2 5 2" xfId="24469"/>
    <cellStyle name="Normal 2 5 2 4 2 2 6" xfId="7115"/>
    <cellStyle name="Normal 2 5 2 4 2 2 6 2" xfId="19566"/>
    <cellStyle name="Normal 2 5 2 4 2 2 7" xfId="3569"/>
    <cellStyle name="Normal 2 5 2 4 2 2 7 2" xfId="16077"/>
    <cellStyle name="Normal 2 5 2 4 2 2 8" xfId="13601"/>
    <cellStyle name="Normal 2 5 2 4 2 3" xfId="1765"/>
    <cellStyle name="Normal 2 5 2 4 2 3 2" xfId="4981"/>
    <cellStyle name="Normal 2 5 2 4 2 3 2 2" xfId="9998"/>
    <cellStyle name="Normal 2 5 2 4 2 3 2 2 2" xfId="22443"/>
    <cellStyle name="Normal 2 5 2 4 2 3 2 3" xfId="17436"/>
    <cellStyle name="Normal 2 5 2 4 2 3 3" xfId="5912"/>
    <cellStyle name="Normal 2 5 2 4 2 3 3 2" xfId="10927"/>
    <cellStyle name="Normal 2 5 2 4 2 3 3 2 2" xfId="23372"/>
    <cellStyle name="Normal 2 5 2 4 2 3 3 3" xfId="18365"/>
    <cellStyle name="Normal 2 5 2 4 2 3 4" xfId="8405"/>
    <cellStyle name="Normal 2 5 2 4 2 3 4 2" xfId="20851"/>
    <cellStyle name="Normal 2 5 2 4 2 3 5" xfId="12381"/>
    <cellStyle name="Normal 2 5 2 4 2 3 5 2" xfId="24817"/>
    <cellStyle name="Normal 2 5 2 4 2 3 6" xfId="7592"/>
    <cellStyle name="Normal 2 5 2 4 2 3 6 2" xfId="20042"/>
    <cellStyle name="Normal 2 5 2 4 2 3 7" xfId="3336"/>
    <cellStyle name="Normal 2 5 2 4 2 3 7 2" xfId="15844"/>
    <cellStyle name="Normal 2 5 2 4 2 3 8" xfId="14568"/>
    <cellStyle name="Normal 2 5 2 4 2 4" xfId="2354"/>
    <cellStyle name="Normal 2 5 2 4 2 4 2" xfId="6379"/>
    <cellStyle name="Normal 2 5 2 4 2 4 2 2" xfId="11394"/>
    <cellStyle name="Normal 2 5 2 4 2 4 2 2 2" xfId="23839"/>
    <cellStyle name="Normal 2 5 2 4 2 4 2 3" xfId="18832"/>
    <cellStyle name="Normal 2 5 2 4 2 4 3" xfId="12848"/>
    <cellStyle name="Normal 2 5 2 4 2 4 3 2" xfId="25284"/>
    <cellStyle name="Normal 2 5 2 4 2 4 4" xfId="9289"/>
    <cellStyle name="Normal 2 5 2 4 2 4 4 2" xfId="21734"/>
    <cellStyle name="Normal 2 5 2 4 2 4 5" xfId="4271"/>
    <cellStyle name="Normal 2 5 2 4 2 4 5 2" xfId="16727"/>
    <cellStyle name="Normal 2 5 2 4 2 4 6" xfId="15035"/>
    <cellStyle name="Normal 2 5 2 4 2 5" xfId="1189"/>
    <cellStyle name="Normal 2 5 2 4 2 5 2" xfId="10351"/>
    <cellStyle name="Normal 2 5 2 4 2 5 2 2" xfId="22796"/>
    <cellStyle name="Normal 2 5 2 4 2 5 3" xfId="5335"/>
    <cellStyle name="Normal 2 5 2 4 2 5 3 2" xfId="17789"/>
    <cellStyle name="Normal 2 5 2 4 2 5 4" xfId="13992"/>
    <cellStyle name="Normal 2 5 2 4 2 6" xfId="7912"/>
    <cellStyle name="Normal 2 5 2 4 2 6 2" xfId="20360"/>
    <cellStyle name="Normal 2 5 2 4 2 7" xfId="11805"/>
    <cellStyle name="Normal 2 5 2 4 2 7 2" xfId="24241"/>
    <cellStyle name="Normal 2 5 2 4 2 8" xfId="6882"/>
    <cellStyle name="Normal 2 5 2 4 2 8 2" xfId="19333"/>
    <cellStyle name="Normal 2 5 2 4 2 9" xfId="2833"/>
    <cellStyle name="Normal 2 5 2 4 2 9 2" xfId="15353"/>
    <cellStyle name="Normal 2 5 2 4 2_Degree data" xfId="2092"/>
    <cellStyle name="Normal 2 5 2 4 3" xfId="329"/>
    <cellStyle name="Normal 2 5 2 4 3 2" xfId="1416"/>
    <cellStyle name="Normal 2 5 2 4 3 2 2" xfId="9189"/>
    <cellStyle name="Normal 2 5 2 4 3 2 2 2" xfId="21634"/>
    <cellStyle name="Normal 2 5 2 4 3 2 3" xfId="4171"/>
    <cellStyle name="Normal 2 5 2 4 3 2 3 2" xfId="16627"/>
    <cellStyle name="Normal 2 5 2 4 3 2 4" xfId="14219"/>
    <cellStyle name="Normal 2 5 2 4 3 3" xfId="5562"/>
    <cellStyle name="Normal 2 5 2 4 3 3 2" xfId="10578"/>
    <cellStyle name="Normal 2 5 2 4 3 3 2 2" xfId="23023"/>
    <cellStyle name="Normal 2 5 2 4 3 3 3" xfId="18016"/>
    <cellStyle name="Normal 2 5 2 4 3 4" xfId="8305"/>
    <cellStyle name="Normal 2 5 2 4 3 4 2" xfId="20751"/>
    <cellStyle name="Normal 2 5 2 4 3 5" xfId="12032"/>
    <cellStyle name="Normal 2 5 2 4 3 5 2" xfId="24468"/>
    <cellStyle name="Normal 2 5 2 4 3 6" xfId="6782"/>
    <cellStyle name="Normal 2 5 2 4 3 6 2" xfId="19233"/>
    <cellStyle name="Normal 2 5 2 4 3 7" xfId="3236"/>
    <cellStyle name="Normal 2 5 2 4 3 7 2" xfId="15744"/>
    <cellStyle name="Normal 2 5 2 4 3 8" xfId="13154"/>
    <cellStyle name="Normal 2 5 2 4 4" xfId="691"/>
    <cellStyle name="Normal 2 5 2 4 4 2" xfId="1764"/>
    <cellStyle name="Normal 2 5 2 4 4 2 2" xfId="9521"/>
    <cellStyle name="Normal 2 5 2 4 4 2 2 2" xfId="21966"/>
    <cellStyle name="Normal 2 5 2 4 4 2 3" xfId="4503"/>
    <cellStyle name="Normal 2 5 2 4 4 2 3 2" xfId="16959"/>
    <cellStyle name="Normal 2 5 2 4 4 2 4" xfId="14567"/>
    <cellStyle name="Normal 2 5 2 4 4 3" xfId="5911"/>
    <cellStyle name="Normal 2 5 2 4 4 3 2" xfId="10926"/>
    <cellStyle name="Normal 2 5 2 4 4 3 2 2" xfId="23371"/>
    <cellStyle name="Normal 2 5 2 4 4 3 3" xfId="18364"/>
    <cellStyle name="Normal 2 5 2 4 4 4" xfId="8637"/>
    <cellStyle name="Normal 2 5 2 4 4 4 2" xfId="21083"/>
    <cellStyle name="Normal 2 5 2 4 4 5" xfId="12380"/>
    <cellStyle name="Normal 2 5 2 4 4 5 2" xfId="24816"/>
    <cellStyle name="Normal 2 5 2 4 4 6" xfId="7114"/>
    <cellStyle name="Normal 2 5 2 4 4 6 2" xfId="19565"/>
    <cellStyle name="Normal 2 5 2 4 4 7" xfId="3568"/>
    <cellStyle name="Normal 2 5 2 4 4 7 2" xfId="16076"/>
    <cellStyle name="Normal 2 5 2 4 4 8" xfId="13501"/>
    <cellStyle name="Normal 2 5 2 4 5" xfId="2252"/>
    <cellStyle name="Normal 2 5 2 4 5 2" xfId="4881"/>
    <cellStyle name="Normal 2 5 2 4 5 2 2" xfId="9898"/>
    <cellStyle name="Normal 2 5 2 4 5 2 2 2" xfId="22343"/>
    <cellStyle name="Normal 2 5 2 4 5 2 3" xfId="17336"/>
    <cellStyle name="Normal 2 5 2 4 5 3" xfId="6279"/>
    <cellStyle name="Normal 2 5 2 4 5 3 2" xfId="11294"/>
    <cellStyle name="Normal 2 5 2 4 5 3 2 2" xfId="23739"/>
    <cellStyle name="Normal 2 5 2 4 5 3 3" xfId="18732"/>
    <cellStyle name="Normal 2 5 2 4 5 4" xfId="8086"/>
    <cellStyle name="Normal 2 5 2 4 5 4 2" xfId="20534"/>
    <cellStyle name="Normal 2 5 2 4 5 5" xfId="12748"/>
    <cellStyle name="Normal 2 5 2 4 5 5 2" xfId="25184"/>
    <cellStyle name="Normal 2 5 2 4 5 6" xfId="7492"/>
    <cellStyle name="Normal 2 5 2 4 5 6 2" xfId="19942"/>
    <cellStyle name="Normal 2 5 2 4 5 7" xfId="3015"/>
    <cellStyle name="Normal 2 5 2 4 5 7 2" xfId="15527"/>
    <cellStyle name="Normal 2 5 2 4 5 8" xfId="14935"/>
    <cellStyle name="Normal 2 5 2 4 6" xfId="1089"/>
    <cellStyle name="Normal 2 5 2 4 6 2" xfId="8972"/>
    <cellStyle name="Normal 2 5 2 4 6 2 2" xfId="21417"/>
    <cellStyle name="Normal 2 5 2 4 6 3" xfId="3954"/>
    <cellStyle name="Normal 2 5 2 4 6 3 2" xfId="16410"/>
    <cellStyle name="Normal 2 5 2 4 6 4" xfId="13892"/>
    <cellStyle name="Normal 2 5 2 4 7" xfId="5235"/>
    <cellStyle name="Normal 2 5 2 4 7 2" xfId="10251"/>
    <cellStyle name="Normal 2 5 2 4 7 2 2" xfId="22696"/>
    <cellStyle name="Normal 2 5 2 4 7 3" xfId="17689"/>
    <cellStyle name="Normal 2 5 2 4 8" xfId="7812"/>
    <cellStyle name="Normal 2 5 2 4 8 2" xfId="20260"/>
    <cellStyle name="Normal 2 5 2 4 9" xfId="11705"/>
    <cellStyle name="Normal 2 5 2 4 9 2" xfId="24141"/>
    <cellStyle name="Normal 2 5 2 4_Degree data" xfId="2093"/>
    <cellStyle name="Normal 2 5 2 5" xfId="273"/>
    <cellStyle name="Normal 2 5 2 5 10" xfId="6619"/>
    <cellStyle name="Normal 2 5 2 5 10 2" xfId="19070"/>
    <cellStyle name="Normal 2 5 2 5 11" xfId="2682"/>
    <cellStyle name="Normal 2 5 2 5 11 2" xfId="15202"/>
    <cellStyle name="Normal 2 5 2 5 12" xfId="13103"/>
    <cellStyle name="Normal 2 5 2 5 2" xfId="487"/>
    <cellStyle name="Normal 2 5 2 5 2 10" xfId="13308"/>
    <cellStyle name="Normal 2 5 2 5 2 2" xfId="847"/>
    <cellStyle name="Normal 2 5 2 5 2 2 2" xfId="1419"/>
    <cellStyle name="Normal 2 5 2 5 2 2 2 2" xfId="9524"/>
    <cellStyle name="Normal 2 5 2 5 2 2 2 2 2" xfId="21969"/>
    <cellStyle name="Normal 2 5 2 5 2 2 2 3" xfId="4506"/>
    <cellStyle name="Normal 2 5 2 5 2 2 2 3 2" xfId="16962"/>
    <cellStyle name="Normal 2 5 2 5 2 2 2 4" xfId="14222"/>
    <cellStyle name="Normal 2 5 2 5 2 2 3" xfId="5565"/>
    <cellStyle name="Normal 2 5 2 5 2 2 3 2" xfId="10581"/>
    <cellStyle name="Normal 2 5 2 5 2 2 3 2 2" xfId="23026"/>
    <cellStyle name="Normal 2 5 2 5 2 2 3 3" xfId="18019"/>
    <cellStyle name="Normal 2 5 2 5 2 2 4" xfId="8640"/>
    <cellStyle name="Normal 2 5 2 5 2 2 4 2" xfId="21086"/>
    <cellStyle name="Normal 2 5 2 5 2 2 5" xfId="12035"/>
    <cellStyle name="Normal 2 5 2 5 2 2 5 2" xfId="24471"/>
    <cellStyle name="Normal 2 5 2 5 2 2 6" xfId="7117"/>
    <cellStyle name="Normal 2 5 2 5 2 2 6 2" xfId="19568"/>
    <cellStyle name="Normal 2 5 2 5 2 2 7" xfId="3571"/>
    <cellStyle name="Normal 2 5 2 5 2 2 7 2" xfId="16079"/>
    <cellStyle name="Normal 2 5 2 5 2 2 8" xfId="13655"/>
    <cellStyle name="Normal 2 5 2 5 2 3" xfId="1767"/>
    <cellStyle name="Normal 2 5 2 5 2 3 2" xfId="5035"/>
    <cellStyle name="Normal 2 5 2 5 2 3 2 2" xfId="10052"/>
    <cellStyle name="Normal 2 5 2 5 2 3 2 2 2" xfId="22497"/>
    <cellStyle name="Normal 2 5 2 5 2 3 2 3" xfId="17490"/>
    <cellStyle name="Normal 2 5 2 5 2 3 3" xfId="5914"/>
    <cellStyle name="Normal 2 5 2 5 2 3 3 2" xfId="10929"/>
    <cellStyle name="Normal 2 5 2 5 2 3 3 2 2" xfId="23374"/>
    <cellStyle name="Normal 2 5 2 5 2 3 3 3" xfId="18367"/>
    <cellStyle name="Normal 2 5 2 5 2 3 4" xfId="8459"/>
    <cellStyle name="Normal 2 5 2 5 2 3 4 2" xfId="20905"/>
    <cellStyle name="Normal 2 5 2 5 2 3 5" xfId="12383"/>
    <cellStyle name="Normal 2 5 2 5 2 3 5 2" xfId="24819"/>
    <cellStyle name="Normal 2 5 2 5 2 3 6" xfId="7646"/>
    <cellStyle name="Normal 2 5 2 5 2 3 6 2" xfId="20096"/>
    <cellStyle name="Normal 2 5 2 5 2 3 7" xfId="3390"/>
    <cellStyle name="Normal 2 5 2 5 2 3 7 2" xfId="15898"/>
    <cellStyle name="Normal 2 5 2 5 2 3 8" xfId="14570"/>
    <cellStyle name="Normal 2 5 2 5 2 4" xfId="2410"/>
    <cellStyle name="Normal 2 5 2 5 2 4 2" xfId="6433"/>
    <cellStyle name="Normal 2 5 2 5 2 4 2 2" xfId="11448"/>
    <cellStyle name="Normal 2 5 2 5 2 4 2 2 2" xfId="23893"/>
    <cellStyle name="Normal 2 5 2 5 2 4 2 3" xfId="18886"/>
    <cellStyle name="Normal 2 5 2 5 2 4 3" xfId="12902"/>
    <cellStyle name="Normal 2 5 2 5 2 4 3 2" xfId="25338"/>
    <cellStyle name="Normal 2 5 2 5 2 4 4" xfId="9343"/>
    <cellStyle name="Normal 2 5 2 5 2 4 4 2" xfId="21788"/>
    <cellStyle name="Normal 2 5 2 5 2 4 5" xfId="4325"/>
    <cellStyle name="Normal 2 5 2 5 2 4 5 2" xfId="16781"/>
    <cellStyle name="Normal 2 5 2 5 2 4 6" xfId="15089"/>
    <cellStyle name="Normal 2 5 2 5 2 5" xfId="1243"/>
    <cellStyle name="Normal 2 5 2 5 2 5 2" xfId="10405"/>
    <cellStyle name="Normal 2 5 2 5 2 5 2 2" xfId="22850"/>
    <cellStyle name="Normal 2 5 2 5 2 5 3" xfId="5389"/>
    <cellStyle name="Normal 2 5 2 5 2 5 3 2" xfId="17843"/>
    <cellStyle name="Normal 2 5 2 5 2 5 4" xfId="14046"/>
    <cellStyle name="Normal 2 5 2 5 2 6" xfId="7966"/>
    <cellStyle name="Normal 2 5 2 5 2 6 2" xfId="20414"/>
    <cellStyle name="Normal 2 5 2 5 2 7" xfId="11859"/>
    <cellStyle name="Normal 2 5 2 5 2 7 2" xfId="24295"/>
    <cellStyle name="Normal 2 5 2 5 2 8" xfId="6936"/>
    <cellStyle name="Normal 2 5 2 5 2 8 2" xfId="19387"/>
    <cellStyle name="Normal 2 5 2 5 2 9" xfId="2887"/>
    <cellStyle name="Normal 2 5 2 5 2 9 2" xfId="15407"/>
    <cellStyle name="Normal 2 5 2 5 2_Degree data" xfId="2029"/>
    <cellStyle name="Normal 2 5 2 5 3" xfId="636"/>
    <cellStyle name="Normal 2 5 2 5 3 2" xfId="1418"/>
    <cellStyle name="Normal 2 5 2 5 3 2 2" xfId="9138"/>
    <cellStyle name="Normal 2 5 2 5 3 2 2 2" xfId="21583"/>
    <cellStyle name="Normal 2 5 2 5 3 2 3" xfId="4120"/>
    <cellStyle name="Normal 2 5 2 5 3 2 3 2" xfId="16576"/>
    <cellStyle name="Normal 2 5 2 5 3 2 4" xfId="14221"/>
    <cellStyle name="Normal 2 5 2 5 3 3" xfId="5564"/>
    <cellStyle name="Normal 2 5 2 5 3 3 2" xfId="10580"/>
    <cellStyle name="Normal 2 5 2 5 3 3 2 2" xfId="23025"/>
    <cellStyle name="Normal 2 5 2 5 3 3 3" xfId="18018"/>
    <cellStyle name="Normal 2 5 2 5 3 4" xfId="8254"/>
    <cellStyle name="Normal 2 5 2 5 3 4 2" xfId="20700"/>
    <cellStyle name="Normal 2 5 2 5 3 5" xfId="12034"/>
    <cellStyle name="Normal 2 5 2 5 3 5 2" xfId="24470"/>
    <cellStyle name="Normal 2 5 2 5 3 6" xfId="6731"/>
    <cellStyle name="Normal 2 5 2 5 3 6 2" xfId="19182"/>
    <cellStyle name="Normal 2 5 2 5 3 7" xfId="3185"/>
    <cellStyle name="Normal 2 5 2 5 3 7 2" xfId="15693"/>
    <cellStyle name="Normal 2 5 2 5 3 8" xfId="13450"/>
    <cellStyle name="Normal 2 5 2 5 4" xfId="1766"/>
    <cellStyle name="Normal 2 5 2 5 4 2" xfId="4505"/>
    <cellStyle name="Normal 2 5 2 5 4 2 2" xfId="9523"/>
    <cellStyle name="Normal 2 5 2 5 4 2 2 2" xfId="21968"/>
    <cellStyle name="Normal 2 5 2 5 4 2 3" xfId="16961"/>
    <cellStyle name="Normal 2 5 2 5 4 3" xfId="5913"/>
    <cellStyle name="Normal 2 5 2 5 4 3 2" xfId="10928"/>
    <cellStyle name="Normal 2 5 2 5 4 3 2 2" xfId="23373"/>
    <cellStyle name="Normal 2 5 2 5 4 3 3" xfId="18366"/>
    <cellStyle name="Normal 2 5 2 5 4 4" xfId="8639"/>
    <cellStyle name="Normal 2 5 2 5 4 4 2" xfId="21085"/>
    <cellStyle name="Normal 2 5 2 5 4 5" xfId="12382"/>
    <cellStyle name="Normal 2 5 2 5 4 5 2" xfId="24818"/>
    <cellStyle name="Normal 2 5 2 5 4 6" xfId="7116"/>
    <cellStyle name="Normal 2 5 2 5 4 6 2" xfId="19567"/>
    <cellStyle name="Normal 2 5 2 5 4 7" xfId="3570"/>
    <cellStyle name="Normal 2 5 2 5 4 7 2" xfId="16078"/>
    <cellStyle name="Normal 2 5 2 5 4 8" xfId="14569"/>
    <cellStyle name="Normal 2 5 2 5 5" xfId="2196"/>
    <cellStyle name="Normal 2 5 2 5 5 2" xfId="4830"/>
    <cellStyle name="Normal 2 5 2 5 5 2 2" xfId="9847"/>
    <cellStyle name="Normal 2 5 2 5 5 2 2 2" xfId="22292"/>
    <cellStyle name="Normal 2 5 2 5 5 2 3" xfId="17285"/>
    <cellStyle name="Normal 2 5 2 5 5 3" xfId="6228"/>
    <cellStyle name="Normal 2 5 2 5 5 3 2" xfId="11243"/>
    <cellStyle name="Normal 2 5 2 5 5 3 2 2" xfId="23688"/>
    <cellStyle name="Normal 2 5 2 5 5 3 3" xfId="18681"/>
    <cellStyle name="Normal 2 5 2 5 5 4" xfId="8140"/>
    <cellStyle name="Normal 2 5 2 5 5 4 2" xfId="20588"/>
    <cellStyle name="Normal 2 5 2 5 5 5" xfId="12697"/>
    <cellStyle name="Normal 2 5 2 5 5 5 2" xfId="25133"/>
    <cellStyle name="Normal 2 5 2 5 5 6" xfId="7441"/>
    <cellStyle name="Normal 2 5 2 5 5 6 2" xfId="19891"/>
    <cellStyle name="Normal 2 5 2 5 5 7" xfId="3070"/>
    <cellStyle name="Normal 2 5 2 5 5 7 2" xfId="15581"/>
    <cellStyle name="Normal 2 5 2 5 5 8" xfId="14884"/>
    <cellStyle name="Normal 2 5 2 5 6" xfId="1038"/>
    <cellStyle name="Normal 2 5 2 5 6 2" xfId="9026"/>
    <cellStyle name="Normal 2 5 2 5 6 2 2" xfId="21471"/>
    <cellStyle name="Normal 2 5 2 5 6 3" xfId="4008"/>
    <cellStyle name="Normal 2 5 2 5 6 3 2" xfId="16464"/>
    <cellStyle name="Normal 2 5 2 5 6 4" xfId="13841"/>
    <cellStyle name="Normal 2 5 2 5 7" xfId="5184"/>
    <cellStyle name="Normal 2 5 2 5 7 2" xfId="10200"/>
    <cellStyle name="Normal 2 5 2 5 7 2 2" xfId="22645"/>
    <cellStyle name="Normal 2 5 2 5 7 3" xfId="17638"/>
    <cellStyle name="Normal 2 5 2 5 8" xfId="7761"/>
    <cellStyle name="Normal 2 5 2 5 8 2" xfId="20209"/>
    <cellStyle name="Normal 2 5 2 5 9" xfId="11654"/>
    <cellStyle name="Normal 2 5 2 5 9 2" xfId="24090"/>
    <cellStyle name="Normal 2 5 2 5_Degree data" xfId="2019"/>
    <cellStyle name="Normal 2 5 2 6" xfId="379"/>
    <cellStyle name="Normal 2 5 2 6 10" xfId="13203"/>
    <cellStyle name="Normal 2 5 2 6 2" xfId="740"/>
    <cellStyle name="Normal 2 5 2 6 2 2" xfId="1420"/>
    <cellStyle name="Normal 2 5 2 6 2 2 2" xfId="9525"/>
    <cellStyle name="Normal 2 5 2 6 2 2 2 2" xfId="21970"/>
    <cellStyle name="Normal 2 5 2 6 2 2 3" xfId="4507"/>
    <cellStyle name="Normal 2 5 2 6 2 2 3 2" xfId="16963"/>
    <cellStyle name="Normal 2 5 2 6 2 2 4" xfId="14223"/>
    <cellStyle name="Normal 2 5 2 6 2 3" xfId="5566"/>
    <cellStyle name="Normal 2 5 2 6 2 3 2" xfId="10582"/>
    <cellStyle name="Normal 2 5 2 6 2 3 2 2" xfId="23027"/>
    <cellStyle name="Normal 2 5 2 6 2 3 3" xfId="18020"/>
    <cellStyle name="Normal 2 5 2 6 2 4" xfId="8641"/>
    <cellStyle name="Normal 2 5 2 6 2 4 2" xfId="21087"/>
    <cellStyle name="Normal 2 5 2 6 2 5" xfId="12036"/>
    <cellStyle name="Normal 2 5 2 6 2 5 2" xfId="24472"/>
    <cellStyle name="Normal 2 5 2 6 2 6" xfId="7118"/>
    <cellStyle name="Normal 2 5 2 6 2 6 2" xfId="19569"/>
    <cellStyle name="Normal 2 5 2 6 2 7" xfId="3572"/>
    <cellStyle name="Normal 2 5 2 6 2 7 2" xfId="16080"/>
    <cellStyle name="Normal 2 5 2 6 2 8" xfId="13550"/>
    <cellStyle name="Normal 2 5 2 6 3" xfId="1768"/>
    <cellStyle name="Normal 2 5 2 6 3 2" xfId="4930"/>
    <cellStyle name="Normal 2 5 2 6 3 2 2" xfId="9947"/>
    <cellStyle name="Normal 2 5 2 6 3 2 2 2" xfId="22392"/>
    <cellStyle name="Normal 2 5 2 6 3 2 3" xfId="17385"/>
    <cellStyle name="Normal 2 5 2 6 3 3" xfId="5915"/>
    <cellStyle name="Normal 2 5 2 6 3 3 2" xfId="10930"/>
    <cellStyle name="Normal 2 5 2 6 3 3 2 2" xfId="23375"/>
    <cellStyle name="Normal 2 5 2 6 3 3 3" xfId="18368"/>
    <cellStyle name="Normal 2 5 2 6 3 4" xfId="8354"/>
    <cellStyle name="Normal 2 5 2 6 3 4 2" xfId="20800"/>
    <cellStyle name="Normal 2 5 2 6 3 5" xfId="12384"/>
    <cellStyle name="Normal 2 5 2 6 3 5 2" xfId="24820"/>
    <cellStyle name="Normal 2 5 2 6 3 6" xfId="7541"/>
    <cellStyle name="Normal 2 5 2 6 3 6 2" xfId="19991"/>
    <cellStyle name="Normal 2 5 2 6 3 7" xfId="3285"/>
    <cellStyle name="Normal 2 5 2 6 3 7 2" xfId="15793"/>
    <cellStyle name="Normal 2 5 2 6 3 8" xfId="14571"/>
    <cellStyle name="Normal 2 5 2 6 4" xfId="2302"/>
    <cellStyle name="Normal 2 5 2 6 4 2" xfId="6328"/>
    <cellStyle name="Normal 2 5 2 6 4 2 2" xfId="11343"/>
    <cellStyle name="Normal 2 5 2 6 4 2 2 2" xfId="23788"/>
    <cellStyle name="Normal 2 5 2 6 4 2 3" xfId="18781"/>
    <cellStyle name="Normal 2 5 2 6 4 3" xfId="12797"/>
    <cellStyle name="Normal 2 5 2 6 4 3 2" xfId="25233"/>
    <cellStyle name="Normal 2 5 2 6 4 4" xfId="9238"/>
    <cellStyle name="Normal 2 5 2 6 4 4 2" xfId="21683"/>
    <cellStyle name="Normal 2 5 2 6 4 5" xfId="4220"/>
    <cellStyle name="Normal 2 5 2 6 4 5 2" xfId="16676"/>
    <cellStyle name="Normal 2 5 2 6 4 6" xfId="14984"/>
    <cellStyle name="Normal 2 5 2 6 5" xfId="1138"/>
    <cellStyle name="Normal 2 5 2 6 5 2" xfId="10300"/>
    <cellStyle name="Normal 2 5 2 6 5 2 2" xfId="22745"/>
    <cellStyle name="Normal 2 5 2 6 5 3" xfId="5284"/>
    <cellStyle name="Normal 2 5 2 6 5 3 2" xfId="17738"/>
    <cellStyle name="Normal 2 5 2 6 5 4" xfId="13941"/>
    <cellStyle name="Normal 2 5 2 6 6" xfId="7861"/>
    <cellStyle name="Normal 2 5 2 6 6 2" xfId="20309"/>
    <cellStyle name="Normal 2 5 2 6 7" xfId="11754"/>
    <cellStyle name="Normal 2 5 2 6 7 2" xfId="24190"/>
    <cellStyle name="Normal 2 5 2 6 8" xfId="6831"/>
    <cellStyle name="Normal 2 5 2 6 8 2" xfId="19282"/>
    <cellStyle name="Normal 2 5 2 6 9" xfId="2782"/>
    <cellStyle name="Normal 2 5 2 6 9 2" xfId="15302"/>
    <cellStyle name="Normal 2 5 2 6_Degree data" xfId="2028"/>
    <cellStyle name="Normal 2 5 2 7" xfId="213"/>
    <cellStyle name="Normal 2 5 2 7 10" xfId="13051"/>
    <cellStyle name="Normal 2 5 2 7 2" xfId="581"/>
    <cellStyle name="Normal 2 5 2 7 2 2" xfId="1421"/>
    <cellStyle name="Normal 2 5 2 7 2 2 2" xfId="9526"/>
    <cellStyle name="Normal 2 5 2 7 2 2 2 2" xfId="21971"/>
    <cellStyle name="Normal 2 5 2 7 2 2 3" xfId="4508"/>
    <cellStyle name="Normal 2 5 2 7 2 2 3 2" xfId="16964"/>
    <cellStyle name="Normal 2 5 2 7 2 2 4" xfId="14224"/>
    <cellStyle name="Normal 2 5 2 7 2 3" xfId="5567"/>
    <cellStyle name="Normal 2 5 2 7 2 3 2" xfId="10583"/>
    <cellStyle name="Normal 2 5 2 7 2 3 2 2" xfId="23028"/>
    <cellStyle name="Normal 2 5 2 7 2 3 3" xfId="18021"/>
    <cellStyle name="Normal 2 5 2 7 2 4" xfId="8642"/>
    <cellStyle name="Normal 2 5 2 7 2 4 2" xfId="21088"/>
    <cellStyle name="Normal 2 5 2 7 2 5" xfId="12037"/>
    <cellStyle name="Normal 2 5 2 7 2 5 2" xfId="24473"/>
    <cellStyle name="Normal 2 5 2 7 2 6" xfId="7119"/>
    <cellStyle name="Normal 2 5 2 7 2 6 2" xfId="19570"/>
    <cellStyle name="Normal 2 5 2 7 2 7" xfId="3573"/>
    <cellStyle name="Normal 2 5 2 7 2 7 2" xfId="16081"/>
    <cellStyle name="Normal 2 5 2 7 2 8" xfId="13398"/>
    <cellStyle name="Normal 2 5 2 7 3" xfId="1769"/>
    <cellStyle name="Normal 2 5 2 7 3 2" xfId="4778"/>
    <cellStyle name="Normal 2 5 2 7 3 2 2" xfId="9795"/>
    <cellStyle name="Normal 2 5 2 7 3 2 2 2" xfId="22240"/>
    <cellStyle name="Normal 2 5 2 7 3 2 3" xfId="17233"/>
    <cellStyle name="Normal 2 5 2 7 3 3" xfId="5916"/>
    <cellStyle name="Normal 2 5 2 7 3 3 2" xfId="10931"/>
    <cellStyle name="Normal 2 5 2 7 3 3 2 2" xfId="23376"/>
    <cellStyle name="Normal 2 5 2 7 3 3 3" xfId="18369"/>
    <cellStyle name="Normal 2 5 2 7 3 4" xfId="8058"/>
    <cellStyle name="Normal 2 5 2 7 3 4 2" xfId="20506"/>
    <cellStyle name="Normal 2 5 2 7 3 5" xfId="12385"/>
    <cellStyle name="Normal 2 5 2 7 3 5 2" xfId="24821"/>
    <cellStyle name="Normal 2 5 2 7 3 6" xfId="7389"/>
    <cellStyle name="Normal 2 5 2 7 3 6 2" xfId="19839"/>
    <cellStyle name="Normal 2 5 2 7 3 7" xfId="2985"/>
    <cellStyle name="Normal 2 5 2 7 3 7 2" xfId="15499"/>
    <cellStyle name="Normal 2 5 2 7 3 8" xfId="14572"/>
    <cellStyle name="Normal 2 5 2 7 4" xfId="2136"/>
    <cellStyle name="Normal 2 5 2 7 4 2" xfId="6176"/>
    <cellStyle name="Normal 2 5 2 7 4 2 2" xfId="11191"/>
    <cellStyle name="Normal 2 5 2 7 4 2 2 2" xfId="23636"/>
    <cellStyle name="Normal 2 5 2 7 4 2 3" xfId="18629"/>
    <cellStyle name="Normal 2 5 2 7 4 3" xfId="12645"/>
    <cellStyle name="Normal 2 5 2 7 4 3 2" xfId="25081"/>
    <cellStyle name="Normal 2 5 2 7 4 4" xfId="9086"/>
    <cellStyle name="Normal 2 5 2 7 4 4 2" xfId="21531"/>
    <cellStyle name="Normal 2 5 2 7 4 5" xfId="4068"/>
    <cellStyle name="Normal 2 5 2 7 4 5 2" xfId="16524"/>
    <cellStyle name="Normal 2 5 2 7 4 6" xfId="14832"/>
    <cellStyle name="Normal 2 5 2 7 5" xfId="986"/>
    <cellStyle name="Normal 2 5 2 7 5 2" xfId="10146"/>
    <cellStyle name="Normal 2 5 2 7 5 2 2" xfId="22591"/>
    <cellStyle name="Normal 2 5 2 7 5 3" xfId="5130"/>
    <cellStyle name="Normal 2 5 2 7 5 3 2" xfId="17584"/>
    <cellStyle name="Normal 2 5 2 7 5 4" xfId="13789"/>
    <cellStyle name="Normal 2 5 2 7 6" xfId="8202"/>
    <cellStyle name="Normal 2 5 2 7 6 2" xfId="20648"/>
    <cellStyle name="Normal 2 5 2 7 7" xfId="11602"/>
    <cellStyle name="Normal 2 5 2 7 7 2" xfId="24038"/>
    <cellStyle name="Normal 2 5 2 7 8" xfId="6679"/>
    <cellStyle name="Normal 2 5 2 7 8 2" xfId="19130"/>
    <cellStyle name="Normal 2 5 2 7 9" xfId="3133"/>
    <cellStyle name="Normal 2 5 2 7 9 2" xfId="15641"/>
    <cellStyle name="Normal 2 5 2 7_Degree data" xfId="2268"/>
    <cellStyle name="Normal 2 5 2 8" xfId="549"/>
    <cellStyle name="Normal 2 5 2 8 2" xfId="1402"/>
    <cellStyle name="Normal 2 5 2 8 2 2" xfId="9507"/>
    <cellStyle name="Normal 2 5 2 8 2 2 2" xfId="21952"/>
    <cellStyle name="Normal 2 5 2 8 2 3" xfId="4489"/>
    <cellStyle name="Normal 2 5 2 8 2 3 2" xfId="16945"/>
    <cellStyle name="Normal 2 5 2 8 2 4" xfId="14205"/>
    <cellStyle name="Normal 2 5 2 8 3" xfId="5548"/>
    <cellStyle name="Normal 2 5 2 8 3 2" xfId="10564"/>
    <cellStyle name="Normal 2 5 2 8 3 2 2" xfId="23009"/>
    <cellStyle name="Normal 2 5 2 8 3 3" xfId="18002"/>
    <cellStyle name="Normal 2 5 2 8 4" xfId="8623"/>
    <cellStyle name="Normal 2 5 2 8 4 2" xfId="21069"/>
    <cellStyle name="Normal 2 5 2 8 5" xfId="12018"/>
    <cellStyle name="Normal 2 5 2 8 5 2" xfId="24454"/>
    <cellStyle name="Normal 2 5 2 8 6" xfId="7100"/>
    <cellStyle name="Normal 2 5 2 8 6 2" xfId="19551"/>
    <cellStyle name="Normal 2 5 2 8 7" xfId="3554"/>
    <cellStyle name="Normal 2 5 2 8 7 2" xfId="16062"/>
    <cellStyle name="Normal 2 5 2 8 8" xfId="13366"/>
    <cellStyle name="Normal 2 5 2 9" xfId="1750"/>
    <cellStyle name="Normal 2 5 2 9 2" xfId="4746"/>
    <cellStyle name="Normal 2 5 2 9 2 2" xfId="9763"/>
    <cellStyle name="Normal 2 5 2 9 2 2 2" xfId="22208"/>
    <cellStyle name="Normal 2 5 2 9 2 3" xfId="17201"/>
    <cellStyle name="Normal 2 5 2 9 3" xfId="5897"/>
    <cellStyle name="Normal 2 5 2 9 3 2" xfId="10912"/>
    <cellStyle name="Normal 2 5 2 9 3 2 2" xfId="23357"/>
    <cellStyle name="Normal 2 5 2 9 3 3" xfId="18350"/>
    <cellStyle name="Normal 2 5 2 9 4" xfId="8034"/>
    <cellStyle name="Normal 2 5 2 9 4 2" xfId="20482"/>
    <cellStyle name="Normal 2 5 2 9 5" xfId="12366"/>
    <cellStyle name="Normal 2 5 2 9 5 2" xfId="24802"/>
    <cellStyle name="Normal 2 5 2 9 6" xfId="7357"/>
    <cellStyle name="Normal 2 5 2 9 6 2" xfId="19807"/>
    <cellStyle name="Normal 2 5 2 9 7" xfId="2958"/>
    <cellStyle name="Normal 2 5 2 9 7 2" xfId="15475"/>
    <cellStyle name="Normal 2 5 2 9 8" xfId="14553"/>
    <cellStyle name="Normal 2 5 2_Degree data" xfId="2206"/>
    <cellStyle name="Normal 2 5 3" xfId="105"/>
    <cellStyle name="Normal 2 5 3 10" xfId="958"/>
    <cellStyle name="Normal 2 5 3 10 2" xfId="11574"/>
    <cellStyle name="Normal 2 5 3 10 2 2" xfId="24010"/>
    <cellStyle name="Normal 2 5 3 10 3" xfId="10118"/>
    <cellStyle name="Normal 2 5 3 10 3 2" xfId="22563"/>
    <cellStyle name="Normal 2 5 3 10 4" xfId="5102"/>
    <cellStyle name="Normal 2 5 3 10 4 2" xfId="17556"/>
    <cellStyle name="Normal 2 5 3 10 5" xfId="13761"/>
    <cellStyle name="Normal 2 5 3 11" xfId="928"/>
    <cellStyle name="Normal 2 5 3 11 2" xfId="7724"/>
    <cellStyle name="Normal 2 5 3 11 2 2" xfId="20172"/>
    <cellStyle name="Normal 2 5 3 11 3" xfId="13731"/>
    <cellStyle name="Normal 2 5 3 12" xfId="11544"/>
    <cellStyle name="Normal 2 5 3 12 2" xfId="23980"/>
    <cellStyle name="Normal 2 5 3 13" xfId="6506"/>
    <cellStyle name="Normal 2 5 3 13 2" xfId="18957"/>
    <cellStyle name="Normal 2 5 3 14" xfId="2644"/>
    <cellStyle name="Normal 2 5 3 14 2" xfId="15165"/>
    <cellStyle name="Normal 2 5 3 15" xfId="12969"/>
    <cellStyle name="Normal 2 5 3 2" xfId="155"/>
    <cellStyle name="Normal 2 5 3 2 10" xfId="11676"/>
    <cellStyle name="Normal 2 5 3 2 10 2" xfId="24112"/>
    <cellStyle name="Normal 2 5 3 2 11" xfId="6536"/>
    <cellStyle name="Normal 2 5 3 2 11 2" xfId="18987"/>
    <cellStyle name="Normal 2 5 3 2 12" xfId="2704"/>
    <cellStyle name="Normal 2 5 3 2 12 2" xfId="15224"/>
    <cellStyle name="Normal 2 5 3 2 13" xfId="12993"/>
    <cellStyle name="Normal 2 5 3 2 2" xfId="508"/>
    <cellStyle name="Normal 2 5 3 2 2 10" xfId="2908"/>
    <cellStyle name="Normal 2 5 3 2 2 10 2" xfId="15428"/>
    <cellStyle name="Normal 2 5 3 2 2 11" xfId="13329"/>
    <cellStyle name="Normal 2 5 3 2 2 2" xfId="868"/>
    <cellStyle name="Normal 2 5 3 2 2 2 2" xfId="1424"/>
    <cellStyle name="Normal 2 5 3 2 2 2 2 2" xfId="9364"/>
    <cellStyle name="Normal 2 5 3 2 2 2 2 2 2" xfId="21809"/>
    <cellStyle name="Normal 2 5 3 2 2 2 2 3" xfId="4346"/>
    <cellStyle name="Normal 2 5 3 2 2 2 2 3 2" xfId="16802"/>
    <cellStyle name="Normal 2 5 3 2 2 2 2 4" xfId="14227"/>
    <cellStyle name="Normal 2 5 3 2 2 2 3" xfId="5570"/>
    <cellStyle name="Normal 2 5 3 2 2 2 3 2" xfId="10586"/>
    <cellStyle name="Normal 2 5 3 2 2 2 3 2 2" xfId="23031"/>
    <cellStyle name="Normal 2 5 3 2 2 2 3 3" xfId="18024"/>
    <cellStyle name="Normal 2 5 3 2 2 2 4" xfId="8480"/>
    <cellStyle name="Normal 2 5 3 2 2 2 4 2" xfId="20926"/>
    <cellStyle name="Normal 2 5 3 2 2 2 5" xfId="12040"/>
    <cellStyle name="Normal 2 5 3 2 2 2 5 2" xfId="24476"/>
    <cellStyle name="Normal 2 5 3 2 2 2 6" xfId="6957"/>
    <cellStyle name="Normal 2 5 3 2 2 2 6 2" xfId="19408"/>
    <cellStyle name="Normal 2 5 3 2 2 2 7" xfId="3411"/>
    <cellStyle name="Normal 2 5 3 2 2 2 7 2" xfId="15919"/>
    <cellStyle name="Normal 2 5 3 2 2 2 8" xfId="13676"/>
    <cellStyle name="Normal 2 5 3 2 2 3" xfId="1772"/>
    <cellStyle name="Normal 2 5 3 2 2 3 2" xfId="4511"/>
    <cellStyle name="Normal 2 5 3 2 2 3 2 2" xfId="9529"/>
    <cellStyle name="Normal 2 5 3 2 2 3 2 2 2" xfId="21974"/>
    <cellStyle name="Normal 2 5 3 2 2 3 2 3" xfId="16967"/>
    <cellStyle name="Normal 2 5 3 2 2 3 3" xfId="5919"/>
    <cellStyle name="Normal 2 5 3 2 2 3 3 2" xfId="10934"/>
    <cellStyle name="Normal 2 5 3 2 2 3 3 2 2" xfId="23379"/>
    <cellStyle name="Normal 2 5 3 2 2 3 3 3" xfId="18372"/>
    <cellStyle name="Normal 2 5 3 2 2 3 4" xfId="8645"/>
    <cellStyle name="Normal 2 5 3 2 2 3 4 2" xfId="21091"/>
    <cellStyle name="Normal 2 5 3 2 2 3 5" xfId="12388"/>
    <cellStyle name="Normal 2 5 3 2 2 3 5 2" xfId="24824"/>
    <cellStyle name="Normal 2 5 3 2 2 3 6" xfId="7122"/>
    <cellStyle name="Normal 2 5 3 2 2 3 6 2" xfId="19573"/>
    <cellStyle name="Normal 2 5 3 2 2 3 7" xfId="3576"/>
    <cellStyle name="Normal 2 5 3 2 2 3 7 2" xfId="16084"/>
    <cellStyle name="Normal 2 5 3 2 2 3 8" xfId="14575"/>
    <cellStyle name="Normal 2 5 3 2 2 4" xfId="2431"/>
    <cellStyle name="Normal 2 5 3 2 2 4 2" xfId="5056"/>
    <cellStyle name="Normal 2 5 3 2 2 4 2 2" xfId="10073"/>
    <cellStyle name="Normal 2 5 3 2 2 4 2 2 2" xfId="22518"/>
    <cellStyle name="Normal 2 5 3 2 2 4 2 3" xfId="17511"/>
    <cellStyle name="Normal 2 5 3 2 2 4 3" xfId="6454"/>
    <cellStyle name="Normal 2 5 3 2 2 4 3 2" xfId="11469"/>
    <cellStyle name="Normal 2 5 3 2 2 4 3 2 2" xfId="23914"/>
    <cellStyle name="Normal 2 5 3 2 2 4 3 3" xfId="18907"/>
    <cellStyle name="Normal 2 5 3 2 2 4 4" xfId="8161"/>
    <cellStyle name="Normal 2 5 3 2 2 4 4 2" xfId="20609"/>
    <cellStyle name="Normal 2 5 3 2 2 4 5" xfId="12923"/>
    <cellStyle name="Normal 2 5 3 2 2 4 5 2" xfId="25359"/>
    <cellStyle name="Normal 2 5 3 2 2 4 6" xfId="7667"/>
    <cellStyle name="Normal 2 5 3 2 2 4 6 2" xfId="20117"/>
    <cellStyle name="Normal 2 5 3 2 2 4 7" xfId="3091"/>
    <cellStyle name="Normal 2 5 3 2 2 4 7 2" xfId="15602"/>
    <cellStyle name="Normal 2 5 3 2 2 4 8" xfId="15110"/>
    <cellStyle name="Normal 2 5 3 2 2 5" xfId="1264"/>
    <cellStyle name="Normal 2 5 3 2 2 5 2" xfId="9047"/>
    <cellStyle name="Normal 2 5 3 2 2 5 2 2" xfId="21492"/>
    <cellStyle name="Normal 2 5 3 2 2 5 3" xfId="4029"/>
    <cellStyle name="Normal 2 5 3 2 2 5 3 2" xfId="16485"/>
    <cellStyle name="Normal 2 5 3 2 2 5 4" xfId="14067"/>
    <cellStyle name="Normal 2 5 3 2 2 6" xfId="5410"/>
    <cellStyle name="Normal 2 5 3 2 2 6 2" xfId="10426"/>
    <cellStyle name="Normal 2 5 3 2 2 6 2 2" xfId="22871"/>
    <cellStyle name="Normal 2 5 3 2 2 6 3" xfId="17864"/>
    <cellStyle name="Normal 2 5 3 2 2 7" xfId="7987"/>
    <cellStyle name="Normal 2 5 3 2 2 7 2" xfId="20435"/>
    <cellStyle name="Normal 2 5 3 2 2 8" xfId="11880"/>
    <cellStyle name="Normal 2 5 3 2 2 8 2" xfId="24316"/>
    <cellStyle name="Normal 2 5 3 2 2 9" xfId="6640"/>
    <cellStyle name="Normal 2 5 3 2 2 9 2" xfId="19091"/>
    <cellStyle name="Normal 2 5 3 2 2_Degree data" xfId="2087"/>
    <cellStyle name="Normal 2 5 3 2 3" xfId="401"/>
    <cellStyle name="Normal 2 5 3 2 3 10" xfId="13225"/>
    <cellStyle name="Normal 2 5 3 2 3 2" xfId="762"/>
    <cellStyle name="Normal 2 5 3 2 3 2 2" xfId="1425"/>
    <cellStyle name="Normal 2 5 3 2 3 2 2 2" xfId="9530"/>
    <cellStyle name="Normal 2 5 3 2 3 2 2 2 2" xfId="21975"/>
    <cellStyle name="Normal 2 5 3 2 3 2 2 3" xfId="4512"/>
    <cellStyle name="Normal 2 5 3 2 3 2 2 3 2" xfId="16968"/>
    <cellStyle name="Normal 2 5 3 2 3 2 2 4" xfId="14228"/>
    <cellStyle name="Normal 2 5 3 2 3 2 3" xfId="5571"/>
    <cellStyle name="Normal 2 5 3 2 3 2 3 2" xfId="10587"/>
    <cellStyle name="Normal 2 5 3 2 3 2 3 2 2" xfId="23032"/>
    <cellStyle name="Normal 2 5 3 2 3 2 3 3" xfId="18025"/>
    <cellStyle name="Normal 2 5 3 2 3 2 4" xfId="8646"/>
    <cellStyle name="Normal 2 5 3 2 3 2 4 2" xfId="21092"/>
    <cellStyle name="Normal 2 5 3 2 3 2 5" xfId="12041"/>
    <cellStyle name="Normal 2 5 3 2 3 2 5 2" xfId="24477"/>
    <cellStyle name="Normal 2 5 3 2 3 2 6" xfId="7123"/>
    <cellStyle name="Normal 2 5 3 2 3 2 6 2" xfId="19574"/>
    <cellStyle name="Normal 2 5 3 2 3 2 7" xfId="3577"/>
    <cellStyle name="Normal 2 5 3 2 3 2 7 2" xfId="16085"/>
    <cellStyle name="Normal 2 5 3 2 3 2 8" xfId="13572"/>
    <cellStyle name="Normal 2 5 3 2 3 3" xfId="1773"/>
    <cellStyle name="Normal 2 5 3 2 3 3 2" xfId="4952"/>
    <cellStyle name="Normal 2 5 3 2 3 3 2 2" xfId="9969"/>
    <cellStyle name="Normal 2 5 3 2 3 3 2 2 2" xfId="22414"/>
    <cellStyle name="Normal 2 5 3 2 3 3 2 3" xfId="17407"/>
    <cellStyle name="Normal 2 5 3 2 3 3 3" xfId="5920"/>
    <cellStyle name="Normal 2 5 3 2 3 3 3 2" xfId="10935"/>
    <cellStyle name="Normal 2 5 3 2 3 3 3 2 2" xfId="23380"/>
    <cellStyle name="Normal 2 5 3 2 3 3 3 3" xfId="18373"/>
    <cellStyle name="Normal 2 5 3 2 3 3 4" xfId="8376"/>
    <cellStyle name="Normal 2 5 3 2 3 3 4 2" xfId="20822"/>
    <cellStyle name="Normal 2 5 3 2 3 3 5" xfId="12389"/>
    <cellStyle name="Normal 2 5 3 2 3 3 5 2" xfId="24825"/>
    <cellStyle name="Normal 2 5 3 2 3 3 6" xfId="7563"/>
    <cellStyle name="Normal 2 5 3 2 3 3 6 2" xfId="20013"/>
    <cellStyle name="Normal 2 5 3 2 3 3 7" xfId="3307"/>
    <cellStyle name="Normal 2 5 3 2 3 3 7 2" xfId="15815"/>
    <cellStyle name="Normal 2 5 3 2 3 3 8" xfId="14576"/>
    <cellStyle name="Normal 2 5 3 2 3 4" xfId="2324"/>
    <cellStyle name="Normal 2 5 3 2 3 4 2" xfId="6350"/>
    <cellStyle name="Normal 2 5 3 2 3 4 2 2" xfId="11365"/>
    <cellStyle name="Normal 2 5 3 2 3 4 2 2 2" xfId="23810"/>
    <cellStyle name="Normal 2 5 3 2 3 4 2 3" xfId="18803"/>
    <cellStyle name="Normal 2 5 3 2 3 4 3" xfId="12819"/>
    <cellStyle name="Normal 2 5 3 2 3 4 3 2" xfId="25255"/>
    <cellStyle name="Normal 2 5 3 2 3 4 4" xfId="9260"/>
    <cellStyle name="Normal 2 5 3 2 3 4 4 2" xfId="21705"/>
    <cellStyle name="Normal 2 5 3 2 3 4 5" xfId="4242"/>
    <cellStyle name="Normal 2 5 3 2 3 4 5 2" xfId="16698"/>
    <cellStyle name="Normal 2 5 3 2 3 4 6" xfId="15006"/>
    <cellStyle name="Normal 2 5 3 2 3 5" xfId="1160"/>
    <cellStyle name="Normal 2 5 3 2 3 5 2" xfId="10322"/>
    <cellStyle name="Normal 2 5 3 2 3 5 2 2" xfId="22767"/>
    <cellStyle name="Normal 2 5 3 2 3 5 3" xfId="5306"/>
    <cellStyle name="Normal 2 5 3 2 3 5 3 2" xfId="17760"/>
    <cellStyle name="Normal 2 5 3 2 3 5 4" xfId="13963"/>
    <cellStyle name="Normal 2 5 3 2 3 6" xfId="7883"/>
    <cellStyle name="Normal 2 5 3 2 3 6 2" xfId="20331"/>
    <cellStyle name="Normal 2 5 3 2 3 7" xfId="11776"/>
    <cellStyle name="Normal 2 5 3 2 3 7 2" xfId="24212"/>
    <cellStyle name="Normal 2 5 3 2 3 8" xfId="6853"/>
    <cellStyle name="Normal 2 5 3 2 3 8 2" xfId="19304"/>
    <cellStyle name="Normal 2 5 3 2 3 9" xfId="2804"/>
    <cellStyle name="Normal 2 5 3 2 3 9 2" xfId="15324"/>
    <cellStyle name="Normal 2 5 3 2 3_Degree data" xfId="2027"/>
    <cellStyle name="Normal 2 5 3 2 4" xfId="298"/>
    <cellStyle name="Normal 2 5 3 2 4 2" xfId="1423"/>
    <cellStyle name="Normal 2 5 3 2 4 2 2" xfId="9160"/>
    <cellStyle name="Normal 2 5 3 2 4 2 2 2" xfId="21605"/>
    <cellStyle name="Normal 2 5 3 2 4 2 3" xfId="4142"/>
    <cellStyle name="Normal 2 5 3 2 4 2 3 2" xfId="16598"/>
    <cellStyle name="Normal 2 5 3 2 4 2 4" xfId="14226"/>
    <cellStyle name="Normal 2 5 3 2 4 3" xfId="5569"/>
    <cellStyle name="Normal 2 5 3 2 4 3 2" xfId="10585"/>
    <cellStyle name="Normal 2 5 3 2 4 3 2 2" xfId="23030"/>
    <cellStyle name="Normal 2 5 3 2 4 3 3" xfId="18023"/>
    <cellStyle name="Normal 2 5 3 2 4 4" xfId="8276"/>
    <cellStyle name="Normal 2 5 3 2 4 4 2" xfId="20722"/>
    <cellStyle name="Normal 2 5 3 2 4 5" xfId="12039"/>
    <cellStyle name="Normal 2 5 3 2 4 5 2" xfId="24475"/>
    <cellStyle name="Normal 2 5 3 2 4 6" xfId="6753"/>
    <cellStyle name="Normal 2 5 3 2 4 6 2" xfId="19204"/>
    <cellStyle name="Normal 2 5 3 2 4 7" xfId="3207"/>
    <cellStyle name="Normal 2 5 3 2 4 7 2" xfId="15715"/>
    <cellStyle name="Normal 2 5 3 2 4 8" xfId="13125"/>
    <cellStyle name="Normal 2 5 3 2 5" xfId="661"/>
    <cellStyle name="Normal 2 5 3 2 5 2" xfId="1771"/>
    <cellStyle name="Normal 2 5 3 2 5 2 2" xfId="9528"/>
    <cellStyle name="Normal 2 5 3 2 5 2 2 2" xfId="21973"/>
    <cellStyle name="Normal 2 5 3 2 5 2 3" xfId="4510"/>
    <cellStyle name="Normal 2 5 3 2 5 2 3 2" xfId="16966"/>
    <cellStyle name="Normal 2 5 3 2 5 2 4" xfId="14574"/>
    <cellStyle name="Normal 2 5 3 2 5 3" xfId="5918"/>
    <cellStyle name="Normal 2 5 3 2 5 3 2" xfId="10933"/>
    <cellStyle name="Normal 2 5 3 2 5 3 2 2" xfId="23378"/>
    <cellStyle name="Normal 2 5 3 2 5 3 3" xfId="18371"/>
    <cellStyle name="Normal 2 5 3 2 5 4" xfId="8644"/>
    <cellStyle name="Normal 2 5 3 2 5 4 2" xfId="21090"/>
    <cellStyle name="Normal 2 5 3 2 5 5" xfId="12387"/>
    <cellStyle name="Normal 2 5 3 2 5 5 2" xfId="24823"/>
    <cellStyle name="Normal 2 5 3 2 5 6" xfId="7121"/>
    <cellStyle name="Normal 2 5 3 2 5 6 2" xfId="19572"/>
    <cellStyle name="Normal 2 5 3 2 5 7" xfId="3575"/>
    <cellStyle name="Normal 2 5 3 2 5 7 2" xfId="16083"/>
    <cellStyle name="Normal 2 5 3 2 5 8" xfId="13472"/>
    <cellStyle name="Normal 2 5 3 2 6" xfId="2221"/>
    <cellStyle name="Normal 2 5 3 2 6 2" xfId="4852"/>
    <cellStyle name="Normal 2 5 3 2 6 2 2" xfId="9869"/>
    <cellStyle name="Normal 2 5 3 2 6 2 2 2" xfId="22314"/>
    <cellStyle name="Normal 2 5 3 2 6 2 3" xfId="17307"/>
    <cellStyle name="Normal 2 5 3 2 6 3" xfId="6250"/>
    <cellStyle name="Normal 2 5 3 2 6 3 2" xfId="11265"/>
    <cellStyle name="Normal 2 5 3 2 6 3 2 2" xfId="23710"/>
    <cellStyle name="Normal 2 5 3 2 6 3 3" xfId="18703"/>
    <cellStyle name="Normal 2 5 3 2 6 4" xfId="8056"/>
    <cellStyle name="Normal 2 5 3 2 6 4 2" xfId="20504"/>
    <cellStyle name="Normal 2 5 3 2 6 5" xfId="12719"/>
    <cellStyle name="Normal 2 5 3 2 6 5 2" xfId="25155"/>
    <cellStyle name="Normal 2 5 3 2 6 6" xfId="7463"/>
    <cellStyle name="Normal 2 5 3 2 6 6 2" xfId="19913"/>
    <cellStyle name="Normal 2 5 3 2 6 7" xfId="2983"/>
    <cellStyle name="Normal 2 5 3 2 6 7 2" xfId="15497"/>
    <cellStyle name="Normal 2 5 3 2 6 8" xfId="14906"/>
    <cellStyle name="Normal 2 5 3 2 7" xfId="1060"/>
    <cellStyle name="Normal 2 5 3 2 7 2" xfId="8943"/>
    <cellStyle name="Normal 2 5 3 2 7 2 2" xfId="21388"/>
    <cellStyle name="Normal 2 5 3 2 7 3" xfId="3925"/>
    <cellStyle name="Normal 2 5 3 2 7 3 2" xfId="16381"/>
    <cellStyle name="Normal 2 5 3 2 7 4" xfId="13863"/>
    <cellStyle name="Normal 2 5 3 2 8" xfId="5206"/>
    <cellStyle name="Normal 2 5 3 2 8 2" xfId="10222"/>
    <cellStyle name="Normal 2 5 3 2 8 2 2" xfId="22667"/>
    <cellStyle name="Normal 2 5 3 2 8 3" xfId="17660"/>
    <cellStyle name="Normal 2 5 3 2 9" xfId="7783"/>
    <cellStyle name="Normal 2 5 3 2 9 2" xfId="20231"/>
    <cellStyle name="Normal 2 5 3 2_Degree data" xfId="2155"/>
    <cellStyle name="Normal 2 5 3 3" xfId="185"/>
    <cellStyle name="Normal 2 5 3 3 10" xfId="6579"/>
    <cellStyle name="Normal 2 5 3 3 10 2" xfId="19030"/>
    <cellStyle name="Normal 2 5 3 3 11" xfId="2747"/>
    <cellStyle name="Normal 2 5 3 3 11 2" xfId="15267"/>
    <cellStyle name="Normal 2 5 3 3 12" xfId="13023"/>
    <cellStyle name="Normal 2 5 3 3 2" xfId="445"/>
    <cellStyle name="Normal 2 5 3 3 2 10" xfId="13268"/>
    <cellStyle name="Normal 2 5 3 3 2 2" xfId="806"/>
    <cellStyle name="Normal 2 5 3 3 2 2 2" xfId="1427"/>
    <cellStyle name="Normal 2 5 3 3 2 2 2 2" xfId="9532"/>
    <cellStyle name="Normal 2 5 3 3 2 2 2 2 2" xfId="21977"/>
    <cellStyle name="Normal 2 5 3 3 2 2 2 3" xfId="4514"/>
    <cellStyle name="Normal 2 5 3 3 2 2 2 3 2" xfId="16970"/>
    <cellStyle name="Normal 2 5 3 3 2 2 2 4" xfId="14230"/>
    <cellStyle name="Normal 2 5 3 3 2 2 3" xfId="5573"/>
    <cellStyle name="Normal 2 5 3 3 2 2 3 2" xfId="10589"/>
    <cellStyle name="Normal 2 5 3 3 2 2 3 2 2" xfId="23034"/>
    <cellStyle name="Normal 2 5 3 3 2 2 3 3" xfId="18027"/>
    <cellStyle name="Normal 2 5 3 3 2 2 4" xfId="8648"/>
    <cellStyle name="Normal 2 5 3 3 2 2 4 2" xfId="21094"/>
    <cellStyle name="Normal 2 5 3 3 2 2 5" xfId="12043"/>
    <cellStyle name="Normal 2 5 3 3 2 2 5 2" xfId="24479"/>
    <cellStyle name="Normal 2 5 3 3 2 2 6" xfId="7125"/>
    <cellStyle name="Normal 2 5 3 3 2 2 6 2" xfId="19576"/>
    <cellStyle name="Normal 2 5 3 3 2 2 7" xfId="3579"/>
    <cellStyle name="Normal 2 5 3 3 2 2 7 2" xfId="16087"/>
    <cellStyle name="Normal 2 5 3 3 2 2 8" xfId="13615"/>
    <cellStyle name="Normal 2 5 3 3 2 3" xfId="1775"/>
    <cellStyle name="Normal 2 5 3 3 2 3 2" xfId="4995"/>
    <cellStyle name="Normal 2 5 3 3 2 3 2 2" xfId="10012"/>
    <cellStyle name="Normal 2 5 3 3 2 3 2 2 2" xfId="22457"/>
    <cellStyle name="Normal 2 5 3 3 2 3 2 3" xfId="17450"/>
    <cellStyle name="Normal 2 5 3 3 2 3 3" xfId="5922"/>
    <cellStyle name="Normal 2 5 3 3 2 3 3 2" xfId="10937"/>
    <cellStyle name="Normal 2 5 3 3 2 3 3 2 2" xfId="23382"/>
    <cellStyle name="Normal 2 5 3 3 2 3 3 3" xfId="18375"/>
    <cellStyle name="Normal 2 5 3 3 2 3 4" xfId="8419"/>
    <cellStyle name="Normal 2 5 3 3 2 3 4 2" xfId="20865"/>
    <cellStyle name="Normal 2 5 3 3 2 3 5" xfId="12391"/>
    <cellStyle name="Normal 2 5 3 3 2 3 5 2" xfId="24827"/>
    <cellStyle name="Normal 2 5 3 3 2 3 6" xfId="7606"/>
    <cellStyle name="Normal 2 5 3 3 2 3 6 2" xfId="20056"/>
    <cellStyle name="Normal 2 5 3 3 2 3 7" xfId="3350"/>
    <cellStyle name="Normal 2 5 3 3 2 3 7 2" xfId="15858"/>
    <cellStyle name="Normal 2 5 3 3 2 3 8" xfId="14578"/>
    <cellStyle name="Normal 2 5 3 3 2 4" xfId="2368"/>
    <cellStyle name="Normal 2 5 3 3 2 4 2" xfId="6393"/>
    <cellStyle name="Normal 2 5 3 3 2 4 2 2" xfId="11408"/>
    <cellStyle name="Normal 2 5 3 3 2 4 2 2 2" xfId="23853"/>
    <cellStyle name="Normal 2 5 3 3 2 4 2 3" xfId="18846"/>
    <cellStyle name="Normal 2 5 3 3 2 4 3" xfId="12862"/>
    <cellStyle name="Normal 2 5 3 3 2 4 3 2" xfId="25298"/>
    <cellStyle name="Normal 2 5 3 3 2 4 4" xfId="9303"/>
    <cellStyle name="Normal 2 5 3 3 2 4 4 2" xfId="21748"/>
    <cellStyle name="Normal 2 5 3 3 2 4 5" xfId="4285"/>
    <cellStyle name="Normal 2 5 3 3 2 4 5 2" xfId="16741"/>
    <cellStyle name="Normal 2 5 3 3 2 4 6" xfId="15049"/>
    <cellStyle name="Normal 2 5 3 3 2 5" xfId="1203"/>
    <cellStyle name="Normal 2 5 3 3 2 5 2" xfId="10365"/>
    <cellStyle name="Normal 2 5 3 3 2 5 2 2" xfId="22810"/>
    <cellStyle name="Normal 2 5 3 3 2 5 3" xfId="5349"/>
    <cellStyle name="Normal 2 5 3 3 2 5 3 2" xfId="17803"/>
    <cellStyle name="Normal 2 5 3 3 2 5 4" xfId="14006"/>
    <cellStyle name="Normal 2 5 3 3 2 6" xfId="7926"/>
    <cellStyle name="Normal 2 5 3 3 2 6 2" xfId="20374"/>
    <cellStyle name="Normal 2 5 3 3 2 7" xfId="11819"/>
    <cellStyle name="Normal 2 5 3 3 2 7 2" xfId="24255"/>
    <cellStyle name="Normal 2 5 3 3 2 8" xfId="6896"/>
    <cellStyle name="Normal 2 5 3 3 2 8 2" xfId="19347"/>
    <cellStyle name="Normal 2 5 3 3 2 9" xfId="2847"/>
    <cellStyle name="Normal 2 5 3 3 2 9 2" xfId="15367"/>
    <cellStyle name="Normal 2 5 3 3 2_Degree data" xfId="2017"/>
    <cellStyle name="Normal 2 5 3 3 3" xfId="343"/>
    <cellStyle name="Normal 2 5 3 3 3 2" xfId="1426"/>
    <cellStyle name="Normal 2 5 3 3 3 2 2" xfId="9203"/>
    <cellStyle name="Normal 2 5 3 3 3 2 2 2" xfId="21648"/>
    <cellStyle name="Normal 2 5 3 3 3 2 3" xfId="4185"/>
    <cellStyle name="Normal 2 5 3 3 3 2 3 2" xfId="16641"/>
    <cellStyle name="Normal 2 5 3 3 3 2 4" xfId="14229"/>
    <cellStyle name="Normal 2 5 3 3 3 3" xfId="5572"/>
    <cellStyle name="Normal 2 5 3 3 3 3 2" xfId="10588"/>
    <cellStyle name="Normal 2 5 3 3 3 3 2 2" xfId="23033"/>
    <cellStyle name="Normal 2 5 3 3 3 3 3" xfId="18026"/>
    <cellStyle name="Normal 2 5 3 3 3 4" xfId="8319"/>
    <cellStyle name="Normal 2 5 3 3 3 4 2" xfId="20765"/>
    <cellStyle name="Normal 2 5 3 3 3 5" xfId="12042"/>
    <cellStyle name="Normal 2 5 3 3 3 5 2" xfId="24478"/>
    <cellStyle name="Normal 2 5 3 3 3 6" xfId="6796"/>
    <cellStyle name="Normal 2 5 3 3 3 6 2" xfId="19247"/>
    <cellStyle name="Normal 2 5 3 3 3 7" xfId="3250"/>
    <cellStyle name="Normal 2 5 3 3 3 7 2" xfId="15758"/>
    <cellStyle name="Normal 2 5 3 3 3 8" xfId="13168"/>
    <cellStyle name="Normal 2 5 3 3 4" xfId="705"/>
    <cellStyle name="Normal 2 5 3 3 4 2" xfId="1774"/>
    <cellStyle name="Normal 2 5 3 3 4 2 2" xfId="9531"/>
    <cellStyle name="Normal 2 5 3 3 4 2 2 2" xfId="21976"/>
    <cellStyle name="Normal 2 5 3 3 4 2 3" xfId="4513"/>
    <cellStyle name="Normal 2 5 3 3 4 2 3 2" xfId="16969"/>
    <cellStyle name="Normal 2 5 3 3 4 2 4" xfId="14577"/>
    <cellStyle name="Normal 2 5 3 3 4 3" xfId="5921"/>
    <cellStyle name="Normal 2 5 3 3 4 3 2" xfId="10936"/>
    <cellStyle name="Normal 2 5 3 3 4 3 2 2" xfId="23381"/>
    <cellStyle name="Normal 2 5 3 3 4 3 3" xfId="18374"/>
    <cellStyle name="Normal 2 5 3 3 4 4" xfId="8647"/>
    <cellStyle name="Normal 2 5 3 3 4 4 2" xfId="21093"/>
    <cellStyle name="Normal 2 5 3 3 4 5" xfId="12390"/>
    <cellStyle name="Normal 2 5 3 3 4 5 2" xfId="24826"/>
    <cellStyle name="Normal 2 5 3 3 4 6" xfId="7124"/>
    <cellStyle name="Normal 2 5 3 3 4 6 2" xfId="19575"/>
    <cellStyle name="Normal 2 5 3 3 4 7" xfId="3578"/>
    <cellStyle name="Normal 2 5 3 3 4 7 2" xfId="16086"/>
    <cellStyle name="Normal 2 5 3 3 4 8" xfId="13515"/>
    <cellStyle name="Normal 2 5 3 3 5" xfId="2266"/>
    <cellStyle name="Normal 2 5 3 3 5 2" xfId="4895"/>
    <cellStyle name="Normal 2 5 3 3 5 2 2" xfId="9912"/>
    <cellStyle name="Normal 2 5 3 3 5 2 2 2" xfId="22357"/>
    <cellStyle name="Normal 2 5 3 3 5 2 3" xfId="17350"/>
    <cellStyle name="Normal 2 5 3 3 5 3" xfId="6293"/>
    <cellStyle name="Normal 2 5 3 3 5 3 2" xfId="11308"/>
    <cellStyle name="Normal 2 5 3 3 5 3 2 2" xfId="23753"/>
    <cellStyle name="Normal 2 5 3 3 5 3 3" xfId="18746"/>
    <cellStyle name="Normal 2 5 3 3 5 4" xfId="8100"/>
    <cellStyle name="Normal 2 5 3 3 5 4 2" xfId="20548"/>
    <cellStyle name="Normal 2 5 3 3 5 5" xfId="12762"/>
    <cellStyle name="Normal 2 5 3 3 5 5 2" xfId="25198"/>
    <cellStyle name="Normal 2 5 3 3 5 6" xfId="7506"/>
    <cellStyle name="Normal 2 5 3 3 5 6 2" xfId="19956"/>
    <cellStyle name="Normal 2 5 3 3 5 7" xfId="3029"/>
    <cellStyle name="Normal 2 5 3 3 5 7 2" xfId="15541"/>
    <cellStyle name="Normal 2 5 3 3 5 8" xfId="14949"/>
    <cellStyle name="Normal 2 5 3 3 6" xfId="1103"/>
    <cellStyle name="Normal 2 5 3 3 6 2" xfId="8986"/>
    <cellStyle name="Normal 2 5 3 3 6 2 2" xfId="21431"/>
    <cellStyle name="Normal 2 5 3 3 6 3" xfId="3968"/>
    <cellStyle name="Normal 2 5 3 3 6 3 2" xfId="16424"/>
    <cellStyle name="Normal 2 5 3 3 6 4" xfId="13906"/>
    <cellStyle name="Normal 2 5 3 3 7" xfId="5249"/>
    <cellStyle name="Normal 2 5 3 3 7 2" xfId="10265"/>
    <cellStyle name="Normal 2 5 3 3 7 2 2" xfId="22710"/>
    <cellStyle name="Normal 2 5 3 3 7 3" xfId="17703"/>
    <cellStyle name="Normal 2 5 3 3 8" xfId="7826"/>
    <cellStyle name="Normal 2 5 3 3 8 2" xfId="20274"/>
    <cellStyle name="Normal 2 5 3 3 9" xfId="11719"/>
    <cellStyle name="Normal 2 5 3 3 9 2" xfId="24155"/>
    <cellStyle name="Normal 2 5 3 3_Degree data" xfId="2018"/>
    <cellStyle name="Normal 2 5 3 4" xfId="265"/>
    <cellStyle name="Normal 2 5 3 4 10" xfId="6611"/>
    <cellStyle name="Normal 2 5 3 4 10 2" xfId="19062"/>
    <cellStyle name="Normal 2 5 3 4 11" xfId="2674"/>
    <cellStyle name="Normal 2 5 3 4 11 2" xfId="15194"/>
    <cellStyle name="Normal 2 5 3 4 12" xfId="13095"/>
    <cellStyle name="Normal 2 5 3 4 2" xfId="479"/>
    <cellStyle name="Normal 2 5 3 4 2 10" xfId="13300"/>
    <cellStyle name="Normal 2 5 3 4 2 2" xfId="839"/>
    <cellStyle name="Normal 2 5 3 4 2 2 2" xfId="1429"/>
    <cellStyle name="Normal 2 5 3 4 2 2 2 2" xfId="9534"/>
    <cellStyle name="Normal 2 5 3 4 2 2 2 2 2" xfId="21979"/>
    <cellStyle name="Normal 2 5 3 4 2 2 2 3" xfId="4516"/>
    <cellStyle name="Normal 2 5 3 4 2 2 2 3 2" xfId="16972"/>
    <cellStyle name="Normal 2 5 3 4 2 2 2 4" xfId="14232"/>
    <cellStyle name="Normal 2 5 3 4 2 2 3" xfId="5575"/>
    <cellStyle name="Normal 2 5 3 4 2 2 3 2" xfId="10591"/>
    <cellStyle name="Normal 2 5 3 4 2 2 3 2 2" xfId="23036"/>
    <cellStyle name="Normal 2 5 3 4 2 2 3 3" xfId="18029"/>
    <cellStyle name="Normal 2 5 3 4 2 2 4" xfId="8650"/>
    <cellStyle name="Normal 2 5 3 4 2 2 4 2" xfId="21096"/>
    <cellStyle name="Normal 2 5 3 4 2 2 5" xfId="12045"/>
    <cellStyle name="Normal 2 5 3 4 2 2 5 2" xfId="24481"/>
    <cellStyle name="Normal 2 5 3 4 2 2 6" xfId="7127"/>
    <cellStyle name="Normal 2 5 3 4 2 2 6 2" xfId="19578"/>
    <cellStyle name="Normal 2 5 3 4 2 2 7" xfId="3581"/>
    <cellStyle name="Normal 2 5 3 4 2 2 7 2" xfId="16089"/>
    <cellStyle name="Normal 2 5 3 4 2 2 8" xfId="13647"/>
    <cellStyle name="Normal 2 5 3 4 2 3" xfId="1777"/>
    <cellStyle name="Normal 2 5 3 4 2 3 2" xfId="5027"/>
    <cellStyle name="Normal 2 5 3 4 2 3 2 2" xfId="10044"/>
    <cellStyle name="Normal 2 5 3 4 2 3 2 2 2" xfId="22489"/>
    <cellStyle name="Normal 2 5 3 4 2 3 2 3" xfId="17482"/>
    <cellStyle name="Normal 2 5 3 4 2 3 3" xfId="5924"/>
    <cellStyle name="Normal 2 5 3 4 2 3 3 2" xfId="10939"/>
    <cellStyle name="Normal 2 5 3 4 2 3 3 2 2" xfId="23384"/>
    <cellStyle name="Normal 2 5 3 4 2 3 3 3" xfId="18377"/>
    <cellStyle name="Normal 2 5 3 4 2 3 4" xfId="8451"/>
    <cellStyle name="Normal 2 5 3 4 2 3 4 2" xfId="20897"/>
    <cellStyle name="Normal 2 5 3 4 2 3 5" xfId="12393"/>
    <cellStyle name="Normal 2 5 3 4 2 3 5 2" xfId="24829"/>
    <cellStyle name="Normal 2 5 3 4 2 3 6" xfId="7638"/>
    <cellStyle name="Normal 2 5 3 4 2 3 6 2" xfId="20088"/>
    <cellStyle name="Normal 2 5 3 4 2 3 7" xfId="3382"/>
    <cellStyle name="Normal 2 5 3 4 2 3 7 2" xfId="15890"/>
    <cellStyle name="Normal 2 5 3 4 2 3 8" xfId="14580"/>
    <cellStyle name="Normal 2 5 3 4 2 4" xfId="2402"/>
    <cellStyle name="Normal 2 5 3 4 2 4 2" xfId="6425"/>
    <cellStyle name="Normal 2 5 3 4 2 4 2 2" xfId="11440"/>
    <cellStyle name="Normal 2 5 3 4 2 4 2 2 2" xfId="23885"/>
    <cellStyle name="Normal 2 5 3 4 2 4 2 3" xfId="18878"/>
    <cellStyle name="Normal 2 5 3 4 2 4 3" xfId="12894"/>
    <cellStyle name="Normal 2 5 3 4 2 4 3 2" xfId="25330"/>
    <cellStyle name="Normal 2 5 3 4 2 4 4" xfId="9335"/>
    <cellStyle name="Normal 2 5 3 4 2 4 4 2" xfId="21780"/>
    <cellStyle name="Normal 2 5 3 4 2 4 5" xfId="4317"/>
    <cellStyle name="Normal 2 5 3 4 2 4 5 2" xfId="16773"/>
    <cellStyle name="Normal 2 5 3 4 2 4 6" xfId="15081"/>
    <cellStyle name="Normal 2 5 3 4 2 5" xfId="1235"/>
    <cellStyle name="Normal 2 5 3 4 2 5 2" xfId="10397"/>
    <cellStyle name="Normal 2 5 3 4 2 5 2 2" xfId="22842"/>
    <cellStyle name="Normal 2 5 3 4 2 5 3" xfId="5381"/>
    <cellStyle name="Normal 2 5 3 4 2 5 3 2" xfId="17835"/>
    <cellStyle name="Normal 2 5 3 4 2 5 4" xfId="14038"/>
    <cellStyle name="Normal 2 5 3 4 2 6" xfId="7958"/>
    <cellStyle name="Normal 2 5 3 4 2 6 2" xfId="20406"/>
    <cellStyle name="Normal 2 5 3 4 2 7" xfId="11851"/>
    <cellStyle name="Normal 2 5 3 4 2 7 2" xfId="24287"/>
    <cellStyle name="Normal 2 5 3 4 2 8" xfId="6928"/>
    <cellStyle name="Normal 2 5 3 4 2 8 2" xfId="19379"/>
    <cellStyle name="Normal 2 5 3 4 2 9" xfId="2879"/>
    <cellStyle name="Normal 2 5 3 4 2 9 2" xfId="15399"/>
    <cellStyle name="Normal 2 5 3 4 2_Degree data" xfId="2015"/>
    <cellStyle name="Normal 2 5 3 4 3" xfId="628"/>
    <cellStyle name="Normal 2 5 3 4 3 2" xfId="1428"/>
    <cellStyle name="Normal 2 5 3 4 3 2 2" xfId="9130"/>
    <cellStyle name="Normal 2 5 3 4 3 2 2 2" xfId="21575"/>
    <cellStyle name="Normal 2 5 3 4 3 2 3" xfId="4112"/>
    <cellStyle name="Normal 2 5 3 4 3 2 3 2" xfId="16568"/>
    <cellStyle name="Normal 2 5 3 4 3 2 4" xfId="14231"/>
    <cellStyle name="Normal 2 5 3 4 3 3" xfId="5574"/>
    <cellStyle name="Normal 2 5 3 4 3 3 2" xfId="10590"/>
    <cellStyle name="Normal 2 5 3 4 3 3 2 2" xfId="23035"/>
    <cellStyle name="Normal 2 5 3 4 3 3 3" xfId="18028"/>
    <cellStyle name="Normal 2 5 3 4 3 4" xfId="8246"/>
    <cellStyle name="Normal 2 5 3 4 3 4 2" xfId="20692"/>
    <cellStyle name="Normal 2 5 3 4 3 5" xfId="12044"/>
    <cellStyle name="Normal 2 5 3 4 3 5 2" xfId="24480"/>
    <cellStyle name="Normal 2 5 3 4 3 6" xfId="6723"/>
    <cellStyle name="Normal 2 5 3 4 3 6 2" xfId="19174"/>
    <cellStyle name="Normal 2 5 3 4 3 7" xfId="3177"/>
    <cellStyle name="Normal 2 5 3 4 3 7 2" xfId="15685"/>
    <cellStyle name="Normal 2 5 3 4 3 8" xfId="13442"/>
    <cellStyle name="Normal 2 5 3 4 4" xfId="1776"/>
    <cellStyle name="Normal 2 5 3 4 4 2" xfId="4515"/>
    <cellStyle name="Normal 2 5 3 4 4 2 2" xfId="9533"/>
    <cellStyle name="Normal 2 5 3 4 4 2 2 2" xfId="21978"/>
    <cellStyle name="Normal 2 5 3 4 4 2 3" xfId="16971"/>
    <cellStyle name="Normal 2 5 3 4 4 3" xfId="5923"/>
    <cellStyle name="Normal 2 5 3 4 4 3 2" xfId="10938"/>
    <cellStyle name="Normal 2 5 3 4 4 3 2 2" xfId="23383"/>
    <cellStyle name="Normal 2 5 3 4 4 3 3" xfId="18376"/>
    <cellStyle name="Normal 2 5 3 4 4 4" xfId="8649"/>
    <cellStyle name="Normal 2 5 3 4 4 4 2" xfId="21095"/>
    <cellStyle name="Normal 2 5 3 4 4 5" xfId="12392"/>
    <cellStyle name="Normal 2 5 3 4 4 5 2" xfId="24828"/>
    <cellStyle name="Normal 2 5 3 4 4 6" xfId="7126"/>
    <cellStyle name="Normal 2 5 3 4 4 6 2" xfId="19577"/>
    <cellStyle name="Normal 2 5 3 4 4 7" xfId="3580"/>
    <cellStyle name="Normal 2 5 3 4 4 7 2" xfId="16088"/>
    <cellStyle name="Normal 2 5 3 4 4 8" xfId="14579"/>
    <cellStyle name="Normal 2 5 3 4 5" xfId="2188"/>
    <cellStyle name="Normal 2 5 3 4 5 2" xfId="4822"/>
    <cellStyle name="Normal 2 5 3 4 5 2 2" xfId="9839"/>
    <cellStyle name="Normal 2 5 3 4 5 2 2 2" xfId="22284"/>
    <cellStyle name="Normal 2 5 3 4 5 2 3" xfId="17277"/>
    <cellStyle name="Normal 2 5 3 4 5 3" xfId="6220"/>
    <cellStyle name="Normal 2 5 3 4 5 3 2" xfId="11235"/>
    <cellStyle name="Normal 2 5 3 4 5 3 2 2" xfId="23680"/>
    <cellStyle name="Normal 2 5 3 4 5 3 3" xfId="18673"/>
    <cellStyle name="Normal 2 5 3 4 5 4" xfId="8132"/>
    <cellStyle name="Normal 2 5 3 4 5 4 2" xfId="20580"/>
    <cellStyle name="Normal 2 5 3 4 5 5" xfId="12689"/>
    <cellStyle name="Normal 2 5 3 4 5 5 2" xfId="25125"/>
    <cellStyle name="Normal 2 5 3 4 5 6" xfId="7433"/>
    <cellStyle name="Normal 2 5 3 4 5 6 2" xfId="19883"/>
    <cellStyle name="Normal 2 5 3 4 5 7" xfId="3062"/>
    <cellStyle name="Normal 2 5 3 4 5 7 2" xfId="15573"/>
    <cellStyle name="Normal 2 5 3 4 5 8" xfId="14876"/>
    <cellStyle name="Normal 2 5 3 4 6" xfId="1030"/>
    <cellStyle name="Normal 2 5 3 4 6 2" xfId="9018"/>
    <cellStyle name="Normal 2 5 3 4 6 2 2" xfId="21463"/>
    <cellStyle name="Normal 2 5 3 4 6 3" xfId="4000"/>
    <cellStyle name="Normal 2 5 3 4 6 3 2" xfId="16456"/>
    <cellStyle name="Normal 2 5 3 4 6 4" xfId="13833"/>
    <cellStyle name="Normal 2 5 3 4 7" xfId="5176"/>
    <cellStyle name="Normal 2 5 3 4 7 2" xfId="10192"/>
    <cellStyle name="Normal 2 5 3 4 7 2 2" xfId="22637"/>
    <cellStyle name="Normal 2 5 3 4 7 3" xfId="17630"/>
    <cellStyle name="Normal 2 5 3 4 8" xfId="7753"/>
    <cellStyle name="Normal 2 5 3 4 8 2" xfId="20201"/>
    <cellStyle name="Normal 2 5 3 4 9" xfId="11646"/>
    <cellStyle name="Normal 2 5 3 4 9 2" xfId="24082"/>
    <cellStyle name="Normal 2 5 3 4_Degree data" xfId="2016"/>
    <cellStyle name="Normal 2 5 3 5" xfId="371"/>
    <cellStyle name="Normal 2 5 3 5 10" xfId="13195"/>
    <cellStyle name="Normal 2 5 3 5 2" xfId="732"/>
    <cellStyle name="Normal 2 5 3 5 2 2" xfId="1430"/>
    <cellStyle name="Normal 2 5 3 5 2 2 2" xfId="9535"/>
    <cellStyle name="Normal 2 5 3 5 2 2 2 2" xfId="21980"/>
    <cellStyle name="Normal 2 5 3 5 2 2 3" xfId="4517"/>
    <cellStyle name="Normal 2 5 3 5 2 2 3 2" xfId="16973"/>
    <cellStyle name="Normal 2 5 3 5 2 2 4" xfId="14233"/>
    <cellStyle name="Normal 2 5 3 5 2 3" xfId="5576"/>
    <cellStyle name="Normal 2 5 3 5 2 3 2" xfId="10592"/>
    <cellStyle name="Normal 2 5 3 5 2 3 2 2" xfId="23037"/>
    <cellStyle name="Normal 2 5 3 5 2 3 3" xfId="18030"/>
    <cellStyle name="Normal 2 5 3 5 2 4" xfId="8651"/>
    <cellStyle name="Normal 2 5 3 5 2 4 2" xfId="21097"/>
    <cellStyle name="Normal 2 5 3 5 2 5" xfId="12046"/>
    <cellStyle name="Normal 2 5 3 5 2 5 2" xfId="24482"/>
    <cellStyle name="Normal 2 5 3 5 2 6" xfId="7128"/>
    <cellStyle name="Normal 2 5 3 5 2 6 2" xfId="19579"/>
    <cellStyle name="Normal 2 5 3 5 2 7" xfId="3582"/>
    <cellStyle name="Normal 2 5 3 5 2 7 2" xfId="16090"/>
    <cellStyle name="Normal 2 5 3 5 2 8" xfId="13542"/>
    <cellStyle name="Normal 2 5 3 5 3" xfId="1778"/>
    <cellStyle name="Normal 2 5 3 5 3 2" xfId="4922"/>
    <cellStyle name="Normal 2 5 3 5 3 2 2" xfId="9939"/>
    <cellStyle name="Normal 2 5 3 5 3 2 2 2" xfId="22384"/>
    <cellStyle name="Normal 2 5 3 5 3 2 3" xfId="17377"/>
    <cellStyle name="Normal 2 5 3 5 3 3" xfId="5925"/>
    <cellStyle name="Normal 2 5 3 5 3 3 2" xfId="10940"/>
    <cellStyle name="Normal 2 5 3 5 3 3 2 2" xfId="23385"/>
    <cellStyle name="Normal 2 5 3 5 3 3 3" xfId="18378"/>
    <cellStyle name="Normal 2 5 3 5 3 4" xfId="8346"/>
    <cellStyle name="Normal 2 5 3 5 3 4 2" xfId="20792"/>
    <cellStyle name="Normal 2 5 3 5 3 5" xfId="12394"/>
    <cellStyle name="Normal 2 5 3 5 3 5 2" xfId="24830"/>
    <cellStyle name="Normal 2 5 3 5 3 6" xfId="7533"/>
    <cellStyle name="Normal 2 5 3 5 3 6 2" xfId="19983"/>
    <cellStyle name="Normal 2 5 3 5 3 7" xfId="3277"/>
    <cellStyle name="Normal 2 5 3 5 3 7 2" xfId="15785"/>
    <cellStyle name="Normal 2 5 3 5 3 8" xfId="14581"/>
    <cellStyle name="Normal 2 5 3 5 4" xfId="2294"/>
    <cellStyle name="Normal 2 5 3 5 4 2" xfId="6320"/>
    <cellStyle name="Normal 2 5 3 5 4 2 2" xfId="11335"/>
    <cellStyle name="Normal 2 5 3 5 4 2 2 2" xfId="23780"/>
    <cellStyle name="Normal 2 5 3 5 4 2 3" xfId="18773"/>
    <cellStyle name="Normal 2 5 3 5 4 3" xfId="12789"/>
    <cellStyle name="Normal 2 5 3 5 4 3 2" xfId="25225"/>
    <cellStyle name="Normal 2 5 3 5 4 4" xfId="9230"/>
    <cellStyle name="Normal 2 5 3 5 4 4 2" xfId="21675"/>
    <cellStyle name="Normal 2 5 3 5 4 5" xfId="4212"/>
    <cellStyle name="Normal 2 5 3 5 4 5 2" xfId="16668"/>
    <cellStyle name="Normal 2 5 3 5 4 6" xfId="14976"/>
    <cellStyle name="Normal 2 5 3 5 5" xfId="1130"/>
    <cellStyle name="Normal 2 5 3 5 5 2" xfId="10292"/>
    <cellStyle name="Normal 2 5 3 5 5 2 2" xfId="22737"/>
    <cellStyle name="Normal 2 5 3 5 5 3" xfId="5276"/>
    <cellStyle name="Normal 2 5 3 5 5 3 2" xfId="17730"/>
    <cellStyle name="Normal 2 5 3 5 5 4" xfId="13933"/>
    <cellStyle name="Normal 2 5 3 5 6" xfId="7853"/>
    <cellStyle name="Normal 2 5 3 5 6 2" xfId="20301"/>
    <cellStyle name="Normal 2 5 3 5 7" xfId="11746"/>
    <cellStyle name="Normal 2 5 3 5 7 2" xfId="24182"/>
    <cellStyle name="Normal 2 5 3 5 8" xfId="6823"/>
    <cellStyle name="Normal 2 5 3 5 8 2" xfId="19274"/>
    <cellStyle name="Normal 2 5 3 5 9" xfId="2774"/>
    <cellStyle name="Normal 2 5 3 5 9 2" xfId="15294"/>
    <cellStyle name="Normal 2 5 3 5_Degree data" xfId="2014"/>
    <cellStyle name="Normal 2 5 3 6" xfId="230"/>
    <cellStyle name="Normal 2 5 3 6 10" xfId="13066"/>
    <cellStyle name="Normal 2 5 3 6 2" xfId="597"/>
    <cellStyle name="Normal 2 5 3 6 2 2" xfId="1431"/>
    <cellStyle name="Normal 2 5 3 6 2 2 2" xfId="9536"/>
    <cellStyle name="Normal 2 5 3 6 2 2 2 2" xfId="21981"/>
    <cellStyle name="Normal 2 5 3 6 2 2 3" xfId="4518"/>
    <cellStyle name="Normal 2 5 3 6 2 2 3 2" xfId="16974"/>
    <cellStyle name="Normal 2 5 3 6 2 2 4" xfId="14234"/>
    <cellStyle name="Normal 2 5 3 6 2 3" xfId="5577"/>
    <cellStyle name="Normal 2 5 3 6 2 3 2" xfId="10593"/>
    <cellStyle name="Normal 2 5 3 6 2 3 2 2" xfId="23038"/>
    <cellStyle name="Normal 2 5 3 6 2 3 3" xfId="18031"/>
    <cellStyle name="Normal 2 5 3 6 2 4" xfId="8652"/>
    <cellStyle name="Normal 2 5 3 6 2 4 2" xfId="21098"/>
    <cellStyle name="Normal 2 5 3 6 2 5" xfId="12047"/>
    <cellStyle name="Normal 2 5 3 6 2 5 2" xfId="24483"/>
    <cellStyle name="Normal 2 5 3 6 2 6" xfId="7129"/>
    <cellStyle name="Normal 2 5 3 6 2 6 2" xfId="19580"/>
    <cellStyle name="Normal 2 5 3 6 2 7" xfId="3583"/>
    <cellStyle name="Normal 2 5 3 6 2 7 2" xfId="16091"/>
    <cellStyle name="Normal 2 5 3 6 2 8" xfId="13413"/>
    <cellStyle name="Normal 2 5 3 6 3" xfId="1779"/>
    <cellStyle name="Normal 2 5 3 6 3 2" xfId="4793"/>
    <cellStyle name="Normal 2 5 3 6 3 2 2" xfId="9810"/>
    <cellStyle name="Normal 2 5 3 6 3 2 2 2" xfId="22255"/>
    <cellStyle name="Normal 2 5 3 6 3 2 3" xfId="17248"/>
    <cellStyle name="Normal 2 5 3 6 3 3" xfId="5926"/>
    <cellStyle name="Normal 2 5 3 6 3 3 2" xfId="10941"/>
    <cellStyle name="Normal 2 5 3 6 3 3 2 2" xfId="23386"/>
    <cellStyle name="Normal 2 5 3 6 3 3 3" xfId="18379"/>
    <cellStyle name="Normal 2 5 3 6 3 4" xfId="8887"/>
    <cellStyle name="Normal 2 5 3 6 3 4 2" xfId="21332"/>
    <cellStyle name="Normal 2 5 3 6 3 5" xfId="12395"/>
    <cellStyle name="Normal 2 5 3 6 3 5 2" xfId="24831"/>
    <cellStyle name="Normal 2 5 3 6 3 6" xfId="7404"/>
    <cellStyle name="Normal 2 5 3 6 3 6 2" xfId="19854"/>
    <cellStyle name="Normal 2 5 3 6 3 7" xfId="3869"/>
    <cellStyle name="Normal 2 5 3 6 3 7 2" xfId="16325"/>
    <cellStyle name="Normal 2 5 3 6 3 8" xfId="14582"/>
    <cellStyle name="Normal 2 5 3 6 4" xfId="2153"/>
    <cellStyle name="Normal 2 5 3 6 4 2" xfId="6191"/>
    <cellStyle name="Normal 2 5 3 6 4 2 2" xfId="11206"/>
    <cellStyle name="Normal 2 5 3 6 4 2 2 2" xfId="23651"/>
    <cellStyle name="Normal 2 5 3 6 4 2 3" xfId="18644"/>
    <cellStyle name="Normal 2 5 3 6 4 3" xfId="12660"/>
    <cellStyle name="Normal 2 5 3 6 4 3 2" xfId="25096"/>
    <cellStyle name="Normal 2 5 3 6 4 4" xfId="9101"/>
    <cellStyle name="Normal 2 5 3 6 4 4 2" xfId="21546"/>
    <cellStyle name="Normal 2 5 3 6 4 5" xfId="4083"/>
    <cellStyle name="Normal 2 5 3 6 4 5 2" xfId="16539"/>
    <cellStyle name="Normal 2 5 3 6 4 6" xfId="14847"/>
    <cellStyle name="Normal 2 5 3 6 5" xfId="1001"/>
    <cellStyle name="Normal 2 5 3 6 5 2" xfId="10161"/>
    <cellStyle name="Normal 2 5 3 6 5 2 2" xfId="22606"/>
    <cellStyle name="Normal 2 5 3 6 5 3" xfId="5145"/>
    <cellStyle name="Normal 2 5 3 6 5 3 2" xfId="17599"/>
    <cellStyle name="Normal 2 5 3 6 5 4" xfId="13804"/>
    <cellStyle name="Normal 2 5 3 6 6" xfId="8217"/>
    <cellStyle name="Normal 2 5 3 6 6 2" xfId="20663"/>
    <cellStyle name="Normal 2 5 3 6 7" xfId="11617"/>
    <cellStyle name="Normal 2 5 3 6 7 2" xfId="24053"/>
    <cellStyle name="Normal 2 5 3 6 8" xfId="6694"/>
    <cellStyle name="Normal 2 5 3 6 8 2" xfId="19145"/>
    <cellStyle name="Normal 2 5 3 6 9" xfId="3148"/>
    <cellStyle name="Normal 2 5 3 6 9 2" xfId="15656"/>
    <cellStyle name="Normal 2 5 3 6_Degree data" xfId="2013"/>
    <cellStyle name="Normal 2 5 3 7" xfId="553"/>
    <cellStyle name="Normal 2 5 3 7 2" xfId="1422"/>
    <cellStyle name="Normal 2 5 3 7 2 2" xfId="9527"/>
    <cellStyle name="Normal 2 5 3 7 2 2 2" xfId="21972"/>
    <cellStyle name="Normal 2 5 3 7 2 3" xfId="4509"/>
    <cellStyle name="Normal 2 5 3 7 2 3 2" xfId="16965"/>
    <cellStyle name="Normal 2 5 3 7 2 4" xfId="14225"/>
    <cellStyle name="Normal 2 5 3 7 3" xfId="5568"/>
    <cellStyle name="Normal 2 5 3 7 3 2" xfId="10584"/>
    <cellStyle name="Normal 2 5 3 7 3 2 2" xfId="23029"/>
    <cellStyle name="Normal 2 5 3 7 3 3" xfId="18022"/>
    <cellStyle name="Normal 2 5 3 7 4" xfId="8643"/>
    <cellStyle name="Normal 2 5 3 7 4 2" xfId="21089"/>
    <cellStyle name="Normal 2 5 3 7 5" xfId="12038"/>
    <cellStyle name="Normal 2 5 3 7 5 2" xfId="24474"/>
    <cellStyle name="Normal 2 5 3 7 6" xfId="7120"/>
    <cellStyle name="Normal 2 5 3 7 6 2" xfId="19571"/>
    <cellStyle name="Normal 2 5 3 7 7" xfId="3574"/>
    <cellStyle name="Normal 2 5 3 7 7 2" xfId="16082"/>
    <cellStyle name="Normal 2 5 3 7 8" xfId="13370"/>
    <cellStyle name="Normal 2 5 3 8" xfId="1770"/>
    <cellStyle name="Normal 2 5 3 8 2" xfId="4750"/>
    <cellStyle name="Normal 2 5 3 8 2 2" xfId="9767"/>
    <cellStyle name="Normal 2 5 3 8 2 2 2" xfId="22212"/>
    <cellStyle name="Normal 2 5 3 8 2 3" xfId="17205"/>
    <cellStyle name="Normal 2 5 3 8 3" xfId="5917"/>
    <cellStyle name="Normal 2 5 3 8 3 2" xfId="10932"/>
    <cellStyle name="Normal 2 5 3 8 3 2 2" xfId="23377"/>
    <cellStyle name="Normal 2 5 3 8 3 3" xfId="18370"/>
    <cellStyle name="Normal 2 5 3 8 4" xfId="8026"/>
    <cellStyle name="Normal 2 5 3 8 4 2" xfId="20474"/>
    <cellStyle name="Normal 2 5 3 8 5" xfId="12386"/>
    <cellStyle name="Normal 2 5 3 8 5 2" xfId="24822"/>
    <cellStyle name="Normal 2 5 3 8 6" xfId="7361"/>
    <cellStyle name="Normal 2 5 3 8 6 2" xfId="19811"/>
    <cellStyle name="Normal 2 5 3 8 7" xfId="2950"/>
    <cellStyle name="Normal 2 5 3 8 7 2" xfId="15467"/>
    <cellStyle name="Normal 2 5 3 8 8" xfId="14573"/>
    <cellStyle name="Normal 2 5 3 9" xfId="2082"/>
    <cellStyle name="Normal 2 5 3 9 2" xfId="6148"/>
    <cellStyle name="Normal 2 5 3 9 2 2" xfId="11163"/>
    <cellStyle name="Normal 2 5 3 9 2 2 2" xfId="23608"/>
    <cellStyle name="Normal 2 5 3 9 2 3" xfId="18601"/>
    <cellStyle name="Normal 2 5 3 9 3" xfId="12617"/>
    <cellStyle name="Normal 2 5 3 9 3 2" xfId="25053"/>
    <cellStyle name="Normal 2 5 3 9 4" xfId="8912"/>
    <cellStyle name="Normal 2 5 3 9 4 2" xfId="21357"/>
    <cellStyle name="Normal 2 5 3 9 5" xfId="3894"/>
    <cellStyle name="Normal 2 5 3 9 5 2" xfId="16350"/>
    <cellStyle name="Normal 2 5 3 9 6" xfId="14804"/>
    <cellStyle name="Normal 2 5 3_Degree data" xfId="2387"/>
    <cellStyle name="Normal 2 5 4" xfId="67"/>
    <cellStyle name="Normal 2 5 4 10" xfId="974"/>
    <cellStyle name="Normal 2 5 4 10 2" xfId="11590"/>
    <cellStyle name="Normal 2 5 4 10 2 2" xfId="24026"/>
    <cellStyle name="Normal 2 5 4 10 3" xfId="10134"/>
    <cellStyle name="Normal 2 5 4 10 3 2" xfId="22579"/>
    <cellStyle name="Normal 2 5 4 10 4" xfId="5118"/>
    <cellStyle name="Normal 2 5 4 10 4 2" xfId="17572"/>
    <cellStyle name="Normal 2 5 4 10 5" xfId="13777"/>
    <cellStyle name="Normal 2 5 4 11" xfId="944"/>
    <cellStyle name="Normal 2 5 4 11 2" xfId="7742"/>
    <cellStyle name="Normal 2 5 4 11 2 2" xfId="20190"/>
    <cellStyle name="Normal 2 5 4 11 3" xfId="13747"/>
    <cellStyle name="Normal 2 5 4 12" xfId="11560"/>
    <cellStyle name="Normal 2 5 4 12 2" xfId="23996"/>
    <cellStyle name="Normal 2 5 4 13" xfId="6519"/>
    <cellStyle name="Normal 2 5 4 13 2" xfId="18970"/>
    <cellStyle name="Normal 2 5 4 14" xfId="2663"/>
    <cellStyle name="Normal 2 5 4 14 2" xfId="15183"/>
    <cellStyle name="Normal 2 5 4 15" xfId="12957"/>
    <cellStyle name="Normal 2 5 4 2" xfId="171"/>
    <cellStyle name="Normal 2 5 4 2 10" xfId="11692"/>
    <cellStyle name="Normal 2 5 4 2 10 2" xfId="24128"/>
    <cellStyle name="Normal 2 5 4 2 11" xfId="6552"/>
    <cellStyle name="Normal 2 5 4 2 11 2" xfId="19003"/>
    <cellStyle name="Normal 2 5 4 2 12" xfId="2720"/>
    <cellStyle name="Normal 2 5 4 2 12 2" xfId="15240"/>
    <cellStyle name="Normal 2 5 4 2 13" xfId="13009"/>
    <cellStyle name="Normal 2 5 4 2 2" xfId="524"/>
    <cellStyle name="Normal 2 5 4 2 2 10" xfId="2924"/>
    <cellStyle name="Normal 2 5 4 2 2 10 2" xfId="15444"/>
    <cellStyle name="Normal 2 5 4 2 2 11" xfId="13345"/>
    <cellStyle name="Normal 2 5 4 2 2 2" xfId="884"/>
    <cellStyle name="Normal 2 5 4 2 2 2 2" xfId="1434"/>
    <cellStyle name="Normal 2 5 4 2 2 2 2 2" xfId="9380"/>
    <cellStyle name="Normal 2 5 4 2 2 2 2 2 2" xfId="21825"/>
    <cellStyle name="Normal 2 5 4 2 2 2 2 3" xfId="4362"/>
    <cellStyle name="Normal 2 5 4 2 2 2 2 3 2" xfId="16818"/>
    <cellStyle name="Normal 2 5 4 2 2 2 2 4" xfId="14237"/>
    <cellStyle name="Normal 2 5 4 2 2 2 3" xfId="5580"/>
    <cellStyle name="Normal 2 5 4 2 2 2 3 2" xfId="10596"/>
    <cellStyle name="Normal 2 5 4 2 2 2 3 2 2" xfId="23041"/>
    <cellStyle name="Normal 2 5 4 2 2 2 3 3" xfId="18034"/>
    <cellStyle name="Normal 2 5 4 2 2 2 4" xfId="8496"/>
    <cellStyle name="Normal 2 5 4 2 2 2 4 2" xfId="20942"/>
    <cellStyle name="Normal 2 5 4 2 2 2 5" xfId="12050"/>
    <cellStyle name="Normal 2 5 4 2 2 2 5 2" xfId="24486"/>
    <cellStyle name="Normal 2 5 4 2 2 2 6" xfId="6973"/>
    <cellStyle name="Normal 2 5 4 2 2 2 6 2" xfId="19424"/>
    <cellStyle name="Normal 2 5 4 2 2 2 7" xfId="3427"/>
    <cellStyle name="Normal 2 5 4 2 2 2 7 2" xfId="15935"/>
    <cellStyle name="Normal 2 5 4 2 2 2 8" xfId="13692"/>
    <cellStyle name="Normal 2 5 4 2 2 3" xfId="1782"/>
    <cellStyle name="Normal 2 5 4 2 2 3 2" xfId="4521"/>
    <cellStyle name="Normal 2 5 4 2 2 3 2 2" xfId="9539"/>
    <cellStyle name="Normal 2 5 4 2 2 3 2 2 2" xfId="21984"/>
    <cellStyle name="Normal 2 5 4 2 2 3 2 3" xfId="16977"/>
    <cellStyle name="Normal 2 5 4 2 2 3 3" xfId="5929"/>
    <cellStyle name="Normal 2 5 4 2 2 3 3 2" xfId="10944"/>
    <cellStyle name="Normal 2 5 4 2 2 3 3 2 2" xfId="23389"/>
    <cellStyle name="Normal 2 5 4 2 2 3 3 3" xfId="18382"/>
    <cellStyle name="Normal 2 5 4 2 2 3 4" xfId="8655"/>
    <cellStyle name="Normal 2 5 4 2 2 3 4 2" xfId="21101"/>
    <cellStyle name="Normal 2 5 4 2 2 3 5" xfId="12398"/>
    <cellStyle name="Normal 2 5 4 2 2 3 5 2" xfId="24834"/>
    <cellStyle name="Normal 2 5 4 2 2 3 6" xfId="7132"/>
    <cellStyle name="Normal 2 5 4 2 2 3 6 2" xfId="19583"/>
    <cellStyle name="Normal 2 5 4 2 2 3 7" xfId="3586"/>
    <cellStyle name="Normal 2 5 4 2 2 3 7 2" xfId="16094"/>
    <cellStyle name="Normal 2 5 4 2 2 3 8" xfId="14585"/>
    <cellStyle name="Normal 2 5 4 2 2 4" xfId="2447"/>
    <cellStyle name="Normal 2 5 4 2 2 4 2" xfId="5072"/>
    <cellStyle name="Normal 2 5 4 2 2 4 2 2" xfId="10089"/>
    <cellStyle name="Normal 2 5 4 2 2 4 2 2 2" xfId="22534"/>
    <cellStyle name="Normal 2 5 4 2 2 4 2 3" xfId="17527"/>
    <cellStyle name="Normal 2 5 4 2 2 4 3" xfId="6470"/>
    <cellStyle name="Normal 2 5 4 2 2 4 3 2" xfId="11485"/>
    <cellStyle name="Normal 2 5 4 2 2 4 3 2 2" xfId="23930"/>
    <cellStyle name="Normal 2 5 4 2 2 4 3 3" xfId="18923"/>
    <cellStyle name="Normal 2 5 4 2 2 4 4" xfId="8177"/>
    <cellStyle name="Normal 2 5 4 2 2 4 4 2" xfId="20625"/>
    <cellStyle name="Normal 2 5 4 2 2 4 5" xfId="12939"/>
    <cellStyle name="Normal 2 5 4 2 2 4 5 2" xfId="25375"/>
    <cellStyle name="Normal 2 5 4 2 2 4 6" xfId="7683"/>
    <cellStyle name="Normal 2 5 4 2 2 4 6 2" xfId="20133"/>
    <cellStyle name="Normal 2 5 4 2 2 4 7" xfId="3107"/>
    <cellStyle name="Normal 2 5 4 2 2 4 7 2" xfId="15618"/>
    <cellStyle name="Normal 2 5 4 2 2 4 8" xfId="15126"/>
    <cellStyle name="Normal 2 5 4 2 2 5" xfId="1280"/>
    <cellStyle name="Normal 2 5 4 2 2 5 2" xfId="9063"/>
    <cellStyle name="Normal 2 5 4 2 2 5 2 2" xfId="21508"/>
    <cellStyle name="Normal 2 5 4 2 2 5 3" xfId="4045"/>
    <cellStyle name="Normal 2 5 4 2 2 5 3 2" xfId="16501"/>
    <cellStyle name="Normal 2 5 4 2 2 5 4" xfId="14083"/>
    <cellStyle name="Normal 2 5 4 2 2 6" xfId="5426"/>
    <cellStyle name="Normal 2 5 4 2 2 6 2" xfId="10442"/>
    <cellStyle name="Normal 2 5 4 2 2 6 2 2" xfId="22887"/>
    <cellStyle name="Normal 2 5 4 2 2 6 3" xfId="17880"/>
    <cellStyle name="Normal 2 5 4 2 2 7" xfId="8003"/>
    <cellStyle name="Normal 2 5 4 2 2 7 2" xfId="20451"/>
    <cellStyle name="Normal 2 5 4 2 2 8" xfId="11896"/>
    <cellStyle name="Normal 2 5 4 2 2 8 2" xfId="24332"/>
    <cellStyle name="Normal 2 5 4 2 2 9" xfId="6656"/>
    <cellStyle name="Normal 2 5 4 2 2 9 2" xfId="19107"/>
    <cellStyle name="Normal 2 5 4 2 2_Degree data" xfId="2010"/>
    <cellStyle name="Normal 2 5 4 2 3" xfId="417"/>
    <cellStyle name="Normal 2 5 4 2 3 10" xfId="13241"/>
    <cellStyle name="Normal 2 5 4 2 3 2" xfId="778"/>
    <cellStyle name="Normal 2 5 4 2 3 2 2" xfId="1435"/>
    <cellStyle name="Normal 2 5 4 2 3 2 2 2" xfId="9540"/>
    <cellStyle name="Normal 2 5 4 2 3 2 2 2 2" xfId="21985"/>
    <cellStyle name="Normal 2 5 4 2 3 2 2 3" xfId="4522"/>
    <cellStyle name="Normal 2 5 4 2 3 2 2 3 2" xfId="16978"/>
    <cellStyle name="Normal 2 5 4 2 3 2 2 4" xfId="14238"/>
    <cellStyle name="Normal 2 5 4 2 3 2 3" xfId="5581"/>
    <cellStyle name="Normal 2 5 4 2 3 2 3 2" xfId="10597"/>
    <cellStyle name="Normal 2 5 4 2 3 2 3 2 2" xfId="23042"/>
    <cellStyle name="Normal 2 5 4 2 3 2 3 3" xfId="18035"/>
    <cellStyle name="Normal 2 5 4 2 3 2 4" xfId="8656"/>
    <cellStyle name="Normal 2 5 4 2 3 2 4 2" xfId="21102"/>
    <cellStyle name="Normal 2 5 4 2 3 2 5" xfId="12051"/>
    <cellStyle name="Normal 2 5 4 2 3 2 5 2" xfId="24487"/>
    <cellStyle name="Normal 2 5 4 2 3 2 6" xfId="7133"/>
    <cellStyle name="Normal 2 5 4 2 3 2 6 2" xfId="19584"/>
    <cellStyle name="Normal 2 5 4 2 3 2 7" xfId="3587"/>
    <cellStyle name="Normal 2 5 4 2 3 2 7 2" xfId="16095"/>
    <cellStyle name="Normal 2 5 4 2 3 2 8" xfId="13588"/>
    <cellStyle name="Normal 2 5 4 2 3 3" xfId="1783"/>
    <cellStyle name="Normal 2 5 4 2 3 3 2" xfId="4968"/>
    <cellStyle name="Normal 2 5 4 2 3 3 2 2" xfId="9985"/>
    <cellStyle name="Normal 2 5 4 2 3 3 2 2 2" xfId="22430"/>
    <cellStyle name="Normal 2 5 4 2 3 3 2 3" xfId="17423"/>
    <cellStyle name="Normal 2 5 4 2 3 3 3" xfId="5930"/>
    <cellStyle name="Normal 2 5 4 2 3 3 3 2" xfId="10945"/>
    <cellStyle name="Normal 2 5 4 2 3 3 3 2 2" xfId="23390"/>
    <cellStyle name="Normal 2 5 4 2 3 3 3 3" xfId="18383"/>
    <cellStyle name="Normal 2 5 4 2 3 3 4" xfId="8392"/>
    <cellStyle name="Normal 2 5 4 2 3 3 4 2" xfId="20838"/>
    <cellStyle name="Normal 2 5 4 2 3 3 5" xfId="12399"/>
    <cellStyle name="Normal 2 5 4 2 3 3 5 2" xfId="24835"/>
    <cellStyle name="Normal 2 5 4 2 3 3 6" xfId="7579"/>
    <cellStyle name="Normal 2 5 4 2 3 3 6 2" xfId="20029"/>
    <cellStyle name="Normal 2 5 4 2 3 3 7" xfId="3323"/>
    <cellStyle name="Normal 2 5 4 2 3 3 7 2" xfId="15831"/>
    <cellStyle name="Normal 2 5 4 2 3 3 8" xfId="14586"/>
    <cellStyle name="Normal 2 5 4 2 3 4" xfId="2340"/>
    <cellStyle name="Normal 2 5 4 2 3 4 2" xfId="6366"/>
    <cellStyle name="Normal 2 5 4 2 3 4 2 2" xfId="11381"/>
    <cellStyle name="Normal 2 5 4 2 3 4 2 2 2" xfId="23826"/>
    <cellStyle name="Normal 2 5 4 2 3 4 2 3" xfId="18819"/>
    <cellStyle name="Normal 2 5 4 2 3 4 3" xfId="12835"/>
    <cellStyle name="Normal 2 5 4 2 3 4 3 2" xfId="25271"/>
    <cellStyle name="Normal 2 5 4 2 3 4 4" xfId="9276"/>
    <cellStyle name="Normal 2 5 4 2 3 4 4 2" xfId="21721"/>
    <cellStyle name="Normal 2 5 4 2 3 4 5" xfId="4258"/>
    <cellStyle name="Normal 2 5 4 2 3 4 5 2" xfId="16714"/>
    <cellStyle name="Normal 2 5 4 2 3 4 6" xfId="15022"/>
    <cellStyle name="Normal 2 5 4 2 3 5" xfId="1176"/>
    <cellStyle name="Normal 2 5 4 2 3 5 2" xfId="10338"/>
    <cellStyle name="Normal 2 5 4 2 3 5 2 2" xfId="22783"/>
    <cellStyle name="Normal 2 5 4 2 3 5 3" xfId="5322"/>
    <cellStyle name="Normal 2 5 4 2 3 5 3 2" xfId="17776"/>
    <cellStyle name="Normal 2 5 4 2 3 5 4" xfId="13979"/>
    <cellStyle name="Normal 2 5 4 2 3 6" xfId="7899"/>
    <cellStyle name="Normal 2 5 4 2 3 6 2" xfId="20347"/>
    <cellStyle name="Normal 2 5 4 2 3 7" xfId="11792"/>
    <cellStyle name="Normal 2 5 4 2 3 7 2" xfId="24228"/>
    <cellStyle name="Normal 2 5 4 2 3 8" xfId="6869"/>
    <cellStyle name="Normal 2 5 4 2 3 8 2" xfId="19320"/>
    <cellStyle name="Normal 2 5 4 2 3 9" xfId="2820"/>
    <cellStyle name="Normal 2 5 4 2 3 9 2" xfId="15340"/>
    <cellStyle name="Normal 2 5 4 2 3_Degree data" xfId="2060"/>
    <cellStyle name="Normal 2 5 4 2 4" xfId="315"/>
    <cellStyle name="Normal 2 5 4 2 4 2" xfId="1433"/>
    <cellStyle name="Normal 2 5 4 2 4 2 2" xfId="9176"/>
    <cellStyle name="Normal 2 5 4 2 4 2 2 2" xfId="21621"/>
    <cellStyle name="Normal 2 5 4 2 4 2 3" xfId="4158"/>
    <cellStyle name="Normal 2 5 4 2 4 2 3 2" xfId="16614"/>
    <cellStyle name="Normal 2 5 4 2 4 2 4" xfId="14236"/>
    <cellStyle name="Normal 2 5 4 2 4 3" xfId="5579"/>
    <cellStyle name="Normal 2 5 4 2 4 3 2" xfId="10595"/>
    <cellStyle name="Normal 2 5 4 2 4 3 2 2" xfId="23040"/>
    <cellStyle name="Normal 2 5 4 2 4 3 3" xfId="18033"/>
    <cellStyle name="Normal 2 5 4 2 4 4" xfId="8292"/>
    <cellStyle name="Normal 2 5 4 2 4 4 2" xfId="20738"/>
    <cellStyle name="Normal 2 5 4 2 4 5" xfId="12049"/>
    <cellStyle name="Normal 2 5 4 2 4 5 2" xfId="24485"/>
    <cellStyle name="Normal 2 5 4 2 4 6" xfId="6769"/>
    <cellStyle name="Normal 2 5 4 2 4 6 2" xfId="19220"/>
    <cellStyle name="Normal 2 5 4 2 4 7" xfId="3223"/>
    <cellStyle name="Normal 2 5 4 2 4 7 2" xfId="15731"/>
    <cellStyle name="Normal 2 5 4 2 4 8" xfId="13141"/>
    <cellStyle name="Normal 2 5 4 2 5" xfId="677"/>
    <cellStyle name="Normal 2 5 4 2 5 2" xfId="1781"/>
    <cellStyle name="Normal 2 5 4 2 5 2 2" xfId="9538"/>
    <cellStyle name="Normal 2 5 4 2 5 2 2 2" xfId="21983"/>
    <cellStyle name="Normal 2 5 4 2 5 2 3" xfId="4520"/>
    <cellStyle name="Normal 2 5 4 2 5 2 3 2" xfId="16976"/>
    <cellStyle name="Normal 2 5 4 2 5 2 4" xfId="14584"/>
    <cellStyle name="Normal 2 5 4 2 5 3" xfId="5928"/>
    <cellStyle name="Normal 2 5 4 2 5 3 2" xfId="10943"/>
    <cellStyle name="Normal 2 5 4 2 5 3 2 2" xfId="23388"/>
    <cellStyle name="Normal 2 5 4 2 5 3 3" xfId="18381"/>
    <cellStyle name="Normal 2 5 4 2 5 4" xfId="8654"/>
    <cellStyle name="Normal 2 5 4 2 5 4 2" xfId="21100"/>
    <cellStyle name="Normal 2 5 4 2 5 5" xfId="12397"/>
    <cellStyle name="Normal 2 5 4 2 5 5 2" xfId="24833"/>
    <cellStyle name="Normal 2 5 4 2 5 6" xfId="7131"/>
    <cellStyle name="Normal 2 5 4 2 5 6 2" xfId="19582"/>
    <cellStyle name="Normal 2 5 4 2 5 7" xfId="3585"/>
    <cellStyle name="Normal 2 5 4 2 5 7 2" xfId="16093"/>
    <cellStyle name="Normal 2 5 4 2 5 8" xfId="13488"/>
    <cellStyle name="Normal 2 5 4 2 6" xfId="2238"/>
    <cellStyle name="Normal 2 5 4 2 6 2" xfId="4868"/>
    <cellStyle name="Normal 2 5 4 2 6 2 2" xfId="9885"/>
    <cellStyle name="Normal 2 5 4 2 6 2 2 2" xfId="22330"/>
    <cellStyle name="Normal 2 5 4 2 6 2 3" xfId="17323"/>
    <cellStyle name="Normal 2 5 4 2 6 3" xfId="6266"/>
    <cellStyle name="Normal 2 5 4 2 6 3 2" xfId="11281"/>
    <cellStyle name="Normal 2 5 4 2 6 3 2 2" xfId="23726"/>
    <cellStyle name="Normal 2 5 4 2 6 3 3" xfId="18719"/>
    <cellStyle name="Normal 2 5 4 2 6 4" xfId="8073"/>
    <cellStyle name="Normal 2 5 4 2 6 4 2" xfId="20521"/>
    <cellStyle name="Normal 2 5 4 2 6 5" xfId="12735"/>
    <cellStyle name="Normal 2 5 4 2 6 5 2" xfId="25171"/>
    <cellStyle name="Normal 2 5 4 2 6 6" xfId="7479"/>
    <cellStyle name="Normal 2 5 4 2 6 6 2" xfId="19929"/>
    <cellStyle name="Normal 2 5 4 2 6 7" xfId="3000"/>
    <cellStyle name="Normal 2 5 4 2 6 7 2" xfId="15514"/>
    <cellStyle name="Normal 2 5 4 2 6 8" xfId="14922"/>
    <cellStyle name="Normal 2 5 4 2 7" xfId="1076"/>
    <cellStyle name="Normal 2 5 4 2 7 2" xfId="8959"/>
    <cellStyle name="Normal 2 5 4 2 7 2 2" xfId="21404"/>
    <cellStyle name="Normal 2 5 4 2 7 3" xfId="3941"/>
    <cellStyle name="Normal 2 5 4 2 7 3 2" xfId="16397"/>
    <cellStyle name="Normal 2 5 4 2 7 4" xfId="13879"/>
    <cellStyle name="Normal 2 5 4 2 8" xfId="5222"/>
    <cellStyle name="Normal 2 5 4 2 8 2" xfId="10238"/>
    <cellStyle name="Normal 2 5 4 2 8 2 2" xfId="22683"/>
    <cellStyle name="Normal 2 5 4 2 8 3" xfId="17676"/>
    <cellStyle name="Normal 2 5 4 2 9" xfId="7799"/>
    <cellStyle name="Normal 2 5 4 2 9 2" xfId="20247"/>
    <cellStyle name="Normal 2 5 4 2_Degree data" xfId="2011"/>
    <cellStyle name="Normal 2 5 4 3" xfId="201"/>
    <cellStyle name="Normal 2 5 4 3 10" xfId="6595"/>
    <cellStyle name="Normal 2 5 4 3 10 2" xfId="19046"/>
    <cellStyle name="Normal 2 5 4 3 11" xfId="2763"/>
    <cellStyle name="Normal 2 5 4 3 11 2" xfId="15283"/>
    <cellStyle name="Normal 2 5 4 3 12" xfId="13039"/>
    <cellStyle name="Normal 2 5 4 3 2" xfId="462"/>
    <cellStyle name="Normal 2 5 4 3 2 10" xfId="13284"/>
    <cellStyle name="Normal 2 5 4 3 2 2" xfId="823"/>
    <cellStyle name="Normal 2 5 4 3 2 2 2" xfId="1437"/>
    <cellStyle name="Normal 2 5 4 3 2 2 2 2" xfId="9542"/>
    <cellStyle name="Normal 2 5 4 3 2 2 2 2 2" xfId="21987"/>
    <cellStyle name="Normal 2 5 4 3 2 2 2 3" xfId="4524"/>
    <cellStyle name="Normal 2 5 4 3 2 2 2 3 2" xfId="16980"/>
    <cellStyle name="Normal 2 5 4 3 2 2 2 4" xfId="14240"/>
    <cellStyle name="Normal 2 5 4 3 2 2 3" xfId="5583"/>
    <cellStyle name="Normal 2 5 4 3 2 2 3 2" xfId="10599"/>
    <cellStyle name="Normal 2 5 4 3 2 2 3 2 2" xfId="23044"/>
    <cellStyle name="Normal 2 5 4 3 2 2 3 3" xfId="18037"/>
    <cellStyle name="Normal 2 5 4 3 2 2 4" xfId="8658"/>
    <cellStyle name="Normal 2 5 4 3 2 2 4 2" xfId="21104"/>
    <cellStyle name="Normal 2 5 4 3 2 2 5" xfId="12053"/>
    <cellStyle name="Normal 2 5 4 3 2 2 5 2" xfId="24489"/>
    <cellStyle name="Normal 2 5 4 3 2 2 6" xfId="7135"/>
    <cellStyle name="Normal 2 5 4 3 2 2 6 2" xfId="19586"/>
    <cellStyle name="Normal 2 5 4 3 2 2 7" xfId="3589"/>
    <cellStyle name="Normal 2 5 4 3 2 2 7 2" xfId="16097"/>
    <cellStyle name="Normal 2 5 4 3 2 2 8" xfId="13631"/>
    <cellStyle name="Normal 2 5 4 3 2 3" xfId="1785"/>
    <cellStyle name="Normal 2 5 4 3 2 3 2" xfId="5011"/>
    <cellStyle name="Normal 2 5 4 3 2 3 2 2" xfId="10028"/>
    <cellStyle name="Normal 2 5 4 3 2 3 2 2 2" xfId="22473"/>
    <cellStyle name="Normal 2 5 4 3 2 3 2 3" xfId="17466"/>
    <cellStyle name="Normal 2 5 4 3 2 3 3" xfId="5932"/>
    <cellStyle name="Normal 2 5 4 3 2 3 3 2" xfId="10947"/>
    <cellStyle name="Normal 2 5 4 3 2 3 3 2 2" xfId="23392"/>
    <cellStyle name="Normal 2 5 4 3 2 3 3 3" xfId="18385"/>
    <cellStyle name="Normal 2 5 4 3 2 3 4" xfId="8435"/>
    <cellStyle name="Normal 2 5 4 3 2 3 4 2" xfId="20881"/>
    <cellStyle name="Normal 2 5 4 3 2 3 5" xfId="12401"/>
    <cellStyle name="Normal 2 5 4 3 2 3 5 2" xfId="24837"/>
    <cellStyle name="Normal 2 5 4 3 2 3 6" xfId="7622"/>
    <cellStyle name="Normal 2 5 4 3 2 3 6 2" xfId="20072"/>
    <cellStyle name="Normal 2 5 4 3 2 3 7" xfId="3366"/>
    <cellStyle name="Normal 2 5 4 3 2 3 7 2" xfId="15874"/>
    <cellStyle name="Normal 2 5 4 3 2 3 8" xfId="14588"/>
    <cellStyle name="Normal 2 5 4 3 2 4" xfId="2385"/>
    <cellStyle name="Normal 2 5 4 3 2 4 2" xfId="6409"/>
    <cellStyle name="Normal 2 5 4 3 2 4 2 2" xfId="11424"/>
    <cellStyle name="Normal 2 5 4 3 2 4 2 2 2" xfId="23869"/>
    <cellStyle name="Normal 2 5 4 3 2 4 2 3" xfId="18862"/>
    <cellStyle name="Normal 2 5 4 3 2 4 3" xfId="12878"/>
    <cellStyle name="Normal 2 5 4 3 2 4 3 2" xfId="25314"/>
    <cellStyle name="Normal 2 5 4 3 2 4 4" xfId="9319"/>
    <cellStyle name="Normal 2 5 4 3 2 4 4 2" xfId="21764"/>
    <cellStyle name="Normal 2 5 4 3 2 4 5" xfId="4301"/>
    <cellStyle name="Normal 2 5 4 3 2 4 5 2" xfId="16757"/>
    <cellStyle name="Normal 2 5 4 3 2 4 6" xfId="15065"/>
    <cellStyle name="Normal 2 5 4 3 2 5" xfId="1219"/>
    <cellStyle name="Normal 2 5 4 3 2 5 2" xfId="10381"/>
    <cellStyle name="Normal 2 5 4 3 2 5 2 2" xfId="22826"/>
    <cellStyle name="Normal 2 5 4 3 2 5 3" xfId="5365"/>
    <cellStyle name="Normal 2 5 4 3 2 5 3 2" xfId="17819"/>
    <cellStyle name="Normal 2 5 4 3 2 5 4" xfId="14022"/>
    <cellStyle name="Normal 2 5 4 3 2 6" xfId="7942"/>
    <cellStyle name="Normal 2 5 4 3 2 6 2" xfId="20390"/>
    <cellStyle name="Normal 2 5 4 3 2 7" xfId="11835"/>
    <cellStyle name="Normal 2 5 4 3 2 7 2" xfId="24271"/>
    <cellStyle name="Normal 2 5 4 3 2 8" xfId="6912"/>
    <cellStyle name="Normal 2 5 4 3 2 8 2" xfId="19363"/>
    <cellStyle name="Normal 2 5 4 3 2 9" xfId="2863"/>
    <cellStyle name="Normal 2 5 4 3 2 9 2" xfId="15383"/>
    <cellStyle name="Normal 2 5 4 3 2_Degree data" xfId="2115"/>
    <cellStyle name="Normal 2 5 4 3 3" xfId="360"/>
    <cellStyle name="Normal 2 5 4 3 3 2" xfId="1436"/>
    <cellStyle name="Normal 2 5 4 3 3 2 2" xfId="9219"/>
    <cellStyle name="Normal 2 5 4 3 3 2 2 2" xfId="21664"/>
    <cellStyle name="Normal 2 5 4 3 3 2 3" xfId="4201"/>
    <cellStyle name="Normal 2 5 4 3 3 2 3 2" xfId="16657"/>
    <cellStyle name="Normal 2 5 4 3 3 2 4" xfId="14239"/>
    <cellStyle name="Normal 2 5 4 3 3 3" xfId="5582"/>
    <cellStyle name="Normal 2 5 4 3 3 3 2" xfId="10598"/>
    <cellStyle name="Normal 2 5 4 3 3 3 2 2" xfId="23043"/>
    <cellStyle name="Normal 2 5 4 3 3 3 3" xfId="18036"/>
    <cellStyle name="Normal 2 5 4 3 3 4" xfId="8335"/>
    <cellStyle name="Normal 2 5 4 3 3 4 2" xfId="20781"/>
    <cellStyle name="Normal 2 5 4 3 3 5" xfId="12052"/>
    <cellStyle name="Normal 2 5 4 3 3 5 2" xfId="24488"/>
    <cellStyle name="Normal 2 5 4 3 3 6" xfId="6812"/>
    <cellStyle name="Normal 2 5 4 3 3 6 2" xfId="19263"/>
    <cellStyle name="Normal 2 5 4 3 3 7" xfId="3266"/>
    <cellStyle name="Normal 2 5 4 3 3 7 2" xfId="15774"/>
    <cellStyle name="Normal 2 5 4 3 3 8" xfId="13184"/>
    <cellStyle name="Normal 2 5 4 3 4" xfId="721"/>
    <cellStyle name="Normal 2 5 4 3 4 2" xfId="1784"/>
    <cellStyle name="Normal 2 5 4 3 4 2 2" xfId="9541"/>
    <cellStyle name="Normal 2 5 4 3 4 2 2 2" xfId="21986"/>
    <cellStyle name="Normal 2 5 4 3 4 2 3" xfId="4523"/>
    <cellStyle name="Normal 2 5 4 3 4 2 3 2" xfId="16979"/>
    <cellStyle name="Normal 2 5 4 3 4 2 4" xfId="14587"/>
    <cellStyle name="Normal 2 5 4 3 4 3" xfId="5931"/>
    <cellStyle name="Normal 2 5 4 3 4 3 2" xfId="10946"/>
    <cellStyle name="Normal 2 5 4 3 4 3 2 2" xfId="23391"/>
    <cellStyle name="Normal 2 5 4 3 4 3 3" xfId="18384"/>
    <cellStyle name="Normal 2 5 4 3 4 4" xfId="8657"/>
    <cellStyle name="Normal 2 5 4 3 4 4 2" xfId="21103"/>
    <cellStyle name="Normal 2 5 4 3 4 5" xfId="12400"/>
    <cellStyle name="Normal 2 5 4 3 4 5 2" xfId="24836"/>
    <cellStyle name="Normal 2 5 4 3 4 6" xfId="7134"/>
    <cellStyle name="Normal 2 5 4 3 4 6 2" xfId="19585"/>
    <cellStyle name="Normal 2 5 4 3 4 7" xfId="3588"/>
    <cellStyle name="Normal 2 5 4 3 4 7 2" xfId="16096"/>
    <cellStyle name="Normal 2 5 4 3 4 8" xfId="13531"/>
    <cellStyle name="Normal 2 5 4 3 5" xfId="2283"/>
    <cellStyle name="Normal 2 5 4 3 5 2" xfId="4911"/>
    <cellStyle name="Normal 2 5 4 3 5 2 2" xfId="9928"/>
    <cellStyle name="Normal 2 5 4 3 5 2 2 2" xfId="22373"/>
    <cellStyle name="Normal 2 5 4 3 5 2 3" xfId="17366"/>
    <cellStyle name="Normal 2 5 4 3 5 3" xfId="6309"/>
    <cellStyle name="Normal 2 5 4 3 5 3 2" xfId="11324"/>
    <cellStyle name="Normal 2 5 4 3 5 3 2 2" xfId="23769"/>
    <cellStyle name="Normal 2 5 4 3 5 3 3" xfId="18762"/>
    <cellStyle name="Normal 2 5 4 3 5 4" xfId="8116"/>
    <cellStyle name="Normal 2 5 4 3 5 4 2" xfId="20564"/>
    <cellStyle name="Normal 2 5 4 3 5 5" xfId="12778"/>
    <cellStyle name="Normal 2 5 4 3 5 5 2" xfId="25214"/>
    <cellStyle name="Normal 2 5 4 3 5 6" xfId="7522"/>
    <cellStyle name="Normal 2 5 4 3 5 6 2" xfId="19972"/>
    <cellStyle name="Normal 2 5 4 3 5 7" xfId="3046"/>
    <cellStyle name="Normal 2 5 4 3 5 7 2" xfId="15557"/>
    <cellStyle name="Normal 2 5 4 3 5 8" xfId="14965"/>
    <cellStyle name="Normal 2 5 4 3 6" xfId="1119"/>
    <cellStyle name="Normal 2 5 4 3 6 2" xfId="9002"/>
    <cellStyle name="Normal 2 5 4 3 6 2 2" xfId="21447"/>
    <cellStyle name="Normal 2 5 4 3 6 3" xfId="3984"/>
    <cellStyle name="Normal 2 5 4 3 6 3 2" xfId="16440"/>
    <cellStyle name="Normal 2 5 4 3 6 4" xfId="13922"/>
    <cellStyle name="Normal 2 5 4 3 7" xfId="5265"/>
    <cellStyle name="Normal 2 5 4 3 7 2" xfId="10281"/>
    <cellStyle name="Normal 2 5 4 3 7 2 2" xfId="22726"/>
    <cellStyle name="Normal 2 5 4 3 7 3" xfId="17719"/>
    <cellStyle name="Normal 2 5 4 3 8" xfId="7842"/>
    <cellStyle name="Normal 2 5 4 3 8 2" xfId="20290"/>
    <cellStyle name="Normal 2 5 4 3 9" xfId="11735"/>
    <cellStyle name="Normal 2 5 4 3 9 2" xfId="24171"/>
    <cellStyle name="Normal 2 5 4 3_Degree data" xfId="2459"/>
    <cellStyle name="Normal 2 5 4 4" xfId="278"/>
    <cellStyle name="Normal 2 5 4 4 10" xfId="6624"/>
    <cellStyle name="Normal 2 5 4 4 10 2" xfId="19075"/>
    <cellStyle name="Normal 2 5 4 4 11" xfId="2687"/>
    <cellStyle name="Normal 2 5 4 4 11 2" xfId="15207"/>
    <cellStyle name="Normal 2 5 4 4 12" xfId="13108"/>
    <cellStyle name="Normal 2 5 4 4 2" xfId="492"/>
    <cellStyle name="Normal 2 5 4 4 2 10" xfId="13313"/>
    <cellStyle name="Normal 2 5 4 4 2 2" xfId="852"/>
    <cellStyle name="Normal 2 5 4 4 2 2 2" xfId="1439"/>
    <cellStyle name="Normal 2 5 4 4 2 2 2 2" xfId="9544"/>
    <cellStyle name="Normal 2 5 4 4 2 2 2 2 2" xfId="21989"/>
    <cellStyle name="Normal 2 5 4 4 2 2 2 3" xfId="4526"/>
    <cellStyle name="Normal 2 5 4 4 2 2 2 3 2" xfId="16982"/>
    <cellStyle name="Normal 2 5 4 4 2 2 2 4" xfId="14242"/>
    <cellStyle name="Normal 2 5 4 4 2 2 3" xfId="5585"/>
    <cellStyle name="Normal 2 5 4 4 2 2 3 2" xfId="10601"/>
    <cellStyle name="Normal 2 5 4 4 2 2 3 2 2" xfId="23046"/>
    <cellStyle name="Normal 2 5 4 4 2 2 3 3" xfId="18039"/>
    <cellStyle name="Normal 2 5 4 4 2 2 4" xfId="8660"/>
    <cellStyle name="Normal 2 5 4 4 2 2 4 2" xfId="21106"/>
    <cellStyle name="Normal 2 5 4 4 2 2 5" xfId="12055"/>
    <cellStyle name="Normal 2 5 4 4 2 2 5 2" xfId="24491"/>
    <cellStyle name="Normal 2 5 4 4 2 2 6" xfId="7137"/>
    <cellStyle name="Normal 2 5 4 4 2 2 6 2" xfId="19588"/>
    <cellStyle name="Normal 2 5 4 4 2 2 7" xfId="3591"/>
    <cellStyle name="Normal 2 5 4 4 2 2 7 2" xfId="16099"/>
    <cellStyle name="Normal 2 5 4 4 2 2 8" xfId="13660"/>
    <cellStyle name="Normal 2 5 4 4 2 3" xfId="1787"/>
    <cellStyle name="Normal 2 5 4 4 2 3 2" xfId="5040"/>
    <cellStyle name="Normal 2 5 4 4 2 3 2 2" xfId="10057"/>
    <cellStyle name="Normal 2 5 4 4 2 3 2 2 2" xfId="22502"/>
    <cellStyle name="Normal 2 5 4 4 2 3 2 3" xfId="17495"/>
    <cellStyle name="Normal 2 5 4 4 2 3 3" xfId="5934"/>
    <cellStyle name="Normal 2 5 4 4 2 3 3 2" xfId="10949"/>
    <cellStyle name="Normal 2 5 4 4 2 3 3 2 2" xfId="23394"/>
    <cellStyle name="Normal 2 5 4 4 2 3 3 3" xfId="18387"/>
    <cellStyle name="Normal 2 5 4 4 2 3 4" xfId="8464"/>
    <cellStyle name="Normal 2 5 4 4 2 3 4 2" xfId="20910"/>
    <cellStyle name="Normal 2 5 4 4 2 3 5" xfId="12403"/>
    <cellStyle name="Normal 2 5 4 4 2 3 5 2" xfId="24839"/>
    <cellStyle name="Normal 2 5 4 4 2 3 6" xfId="7651"/>
    <cellStyle name="Normal 2 5 4 4 2 3 6 2" xfId="20101"/>
    <cellStyle name="Normal 2 5 4 4 2 3 7" xfId="3395"/>
    <cellStyle name="Normal 2 5 4 4 2 3 7 2" xfId="15903"/>
    <cellStyle name="Normal 2 5 4 4 2 3 8" xfId="14590"/>
    <cellStyle name="Normal 2 5 4 4 2 4" xfId="2415"/>
    <cellStyle name="Normal 2 5 4 4 2 4 2" xfId="6438"/>
    <cellStyle name="Normal 2 5 4 4 2 4 2 2" xfId="11453"/>
    <cellStyle name="Normal 2 5 4 4 2 4 2 2 2" xfId="23898"/>
    <cellStyle name="Normal 2 5 4 4 2 4 2 3" xfId="18891"/>
    <cellStyle name="Normal 2 5 4 4 2 4 3" xfId="12907"/>
    <cellStyle name="Normal 2 5 4 4 2 4 3 2" xfId="25343"/>
    <cellStyle name="Normal 2 5 4 4 2 4 4" xfId="9348"/>
    <cellStyle name="Normal 2 5 4 4 2 4 4 2" xfId="21793"/>
    <cellStyle name="Normal 2 5 4 4 2 4 5" xfId="4330"/>
    <cellStyle name="Normal 2 5 4 4 2 4 5 2" xfId="16786"/>
    <cellStyle name="Normal 2 5 4 4 2 4 6" xfId="15094"/>
    <cellStyle name="Normal 2 5 4 4 2 5" xfId="1248"/>
    <cellStyle name="Normal 2 5 4 4 2 5 2" xfId="10410"/>
    <cellStyle name="Normal 2 5 4 4 2 5 2 2" xfId="22855"/>
    <cellStyle name="Normal 2 5 4 4 2 5 3" xfId="5394"/>
    <cellStyle name="Normal 2 5 4 4 2 5 3 2" xfId="17848"/>
    <cellStyle name="Normal 2 5 4 4 2 5 4" xfId="14051"/>
    <cellStyle name="Normal 2 5 4 4 2 6" xfId="7971"/>
    <cellStyle name="Normal 2 5 4 4 2 6 2" xfId="20419"/>
    <cellStyle name="Normal 2 5 4 4 2 7" xfId="11864"/>
    <cellStyle name="Normal 2 5 4 4 2 7 2" xfId="24300"/>
    <cellStyle name="Normal 2 5 4 4 2 8" xfId="6941"/>
    <cellStyle name="Normal 2 5 4 4 2 8 2" xfId="19392"/>
    <cellStyle name="Normal 2 5 4 4 2 9" xfId="2892"/>
    <cellStyle name="Normal 2 5 4 4 2 9 2" xfId="15412"/>
    <cellStyle name="Normal 2 5 4 4 2_Degree data" xfId="2009"/>
    <cellStyle name="Normal 2 5 4 4 3" xfId="641"/>
    <cellStyle name="Normal 2 5 4 4 3 2" xfId="1438"/>
    <cellStyle name="Normal 2 5 4 4 3 2 2" xfId="9143"/>
    <cellStyle name="Normal 2 5 4 4 3 2 2 2" xfId="21588"/>
    <cellStyle name="Normal 2 5 4 4 3 2 3" xfId="4125"/>
    <cellStyle name="Normal 2 5 4 4 3 2 3 2" xfId="16581"/>
    <cellStyle name="Normal 2 5 4 4 3 2 4" xfId="14241"/>
    <cellStyle name="Normal 2 5 4 4 3 3" xfId="5584"/>
    <cellStyle name="Normal 2 5 4 4 3 3 2" xfId="10600"/>
    <cellStyle name="Normal 2 5 4 4 3 3 2 2" xfId="23045"/>
    <cellStyle name="Normal 2 5 4 4 3 3 3" xfId="18038"/>
    <cellStyle name="Normal 2 5 4 4 3 4" xfId="8259"/>
    <cellStyle name="Normal 2 5 4 4 3 4 2" xfId="20705"/>
    <cellStyle name="Normal 2 5 4 4 3 5" xfId="12054"/>
    <cellStyle name="Normal 2 5 4 4 3 5 2" xfId="24490"/>
    <cellStyle name="Normal 2 5 4 4 3 6" xfId="6736"/>
    <cellStyle name="Normal 2 5 4 4 3 6 2" xfId="19187"/>
    <cellStyle name="Normal 2 5 4 4 3 7" xfId="3190"/>
    <cellStyle name="Normal 2 5 4 4 3 7 2" xfId="15698"/>
    <cellStyle name="Normal 2 5 4 4 3 8" xfId="13455"/>
    <cellStyle name="Normal 2 5 4 4 4" xfId="1786"/>
    <cellStyle name="Normal 2 5 4 4 4 2" xfId="4525"/>
    <cellStyle name="Normal 2 5 4 4 4 2 2" xfId="9543"/>
    <cellStyle name="Normal 2 5 4 4 4 2 2 2" xfId="21988"/>
    <cellStyle name="Normal 2 5 4 4 4 2 3" xfId="16981"/>
    <cellStyle name="Normal 2 5 4 4 4 3" xfId="5933"/>
    <cellStyle name="Normal 2 5 4 4 4 3 2" xfId="10948"/>
    <cellStyle name="Normal 2 5 4 4 4 3 2 2" xfId="23393"/>
    <cellStyle name="Normal 2 5 4 4 4 3 3" xfId="18386"/>
    <cellStyle name="Normal 2 5 4 4 4 4" xfId="8659"/>
    <cellStyle name="Normal 2 5 4 4 4 4 2" xfId="21105"/>
    <cellStyle name="Normal 2 5 4 4 4 5" xfId="12402"/>
    <cellStyle name="Normal 2 5 4 4 4 5 2" xfId="24838"/>
    <cellStyle name="Normal 2 5 4 4 4 6" xfId="7136"/>
    <cellStyle name="Normal 2 5 4 4 4 6 2" xfId="19587"/>
    <cellStyle name="Normal 2 5 4 4 4 7" xfId="3590"/>
    <cellStyle name="Normal 2 5 4 4 4 7 2" xfId="16098"/>
    <cellStyle name="Normal 2 5 4 4 4 8" xfId="14589"/>
    <cellStyle name="Normal 2 5 4 4 5" xfId="2201"/>
    <cellStyle name="Normal 2 5 4 4 5 2" xfId="4835"/>
    <cellStyle name="Normal 2 5 4 4 5 2 2" xfId="9852"/>
    <cellStyle name="Normal 2 5 4 4 5 2 2 2" xfId="22297"/>
    <cellStyle name="Normal 2 5 4 4 5 2 3" xfId="17290"/>
    <cellStyle name="Normal 2 5 4 4 5 3" xfId="6233"/>
    <cellStyle name="Normal 2 5 4 4 5 3 2" xfId="11248"/>
    <cellStyle name="Normal 2 5 4 4 5 3 2 2" xfId="23693"/>
    <cellStyle name="Normal 2 5 4 4 5 3 3" xfId="18686"/>
    <cellStyle name="Normal 2 5 4 4 5 4" xfId="8145"/>
    <cellStyle name="Normal 2 5 4 4 5 4 2" xfId="20593"/>
    <cellStyle name="Normal 2 5 4 4 5 5" xfId="12702"/>
    <cellStyle name="Normal 2 5 4 4 5 5 2" xfId="25138"/>
    <cellStyle name="Normal 2 5 4 4 5 6" xfId="7446"/>
    <cellStyle name="Normal 2 5 4 4 5 6 2" xfId="19896"/>
    <cellStyle name="Normal 2 5 4 4 5 7" xfId="3075"/>
    <cellStyle name="Normal 2 5 4 4 5 7 2" xfId="15586"/>
    <cellStyle name="Normal 2 5 4 4 5 8" xfId="14889"/>
    <cellStyle name="Normal 2 5 4 4 6" xfId="1043"/>
    <cellStyle name="Normal 2 5 4 4 6 2" xfId="9031"/>
    <cellStyle name="Normal 2 5 4 4 6 2 2" xfId="21476"/>
    <cellStyle name="Normal 2 5 4 4 6 3" xfId="4013"/>
    <cellStyle name="Normal 2 5 4 4 6 3 2" xfId="16469"/>
    <cellStyle name="Normal 2 5 4 4 6 4" xfId="13846"/>
    <cellStyle name="Normal 2 5 4 4 7" xfId="5189"/>
    <cellStyle name="Normal 2 5 4 4 7 2" xfId="10205"/>
    <cellStyle name="Normal 2 5 4 4 7 2 2" xfId="22650"/>
    <cellStyle name="Normal 2 5 4 4 7 3" xfId="17643"/>
    <cellStyle name="Normal 2 5 4 4 8" xfId="7766"/>
    <cellStyle name="Normal 2 5 4 4 8 2" xfId="20214"/>
    <cellStyle name="Normal 2 5 4 4 9" xfId="11659"/>
    <cellStyle name="Normal 2 5 4 4 9 2" xfId="24095"/>
    <cellStyle name="Normal 2 5 4 4_Degree data" xfId="2045"/>
    <cellStyle name="Normal 2 5 4 5" xfId="384"/>
    <cellStyle name="Normal 2 5 4 5 10" xfId="13208"/>
    <cellStyle name="Normal 2 5 4 5 2" xfId="745"/>
    <cellStyle name="Normal 2 5 4 5 2 2" xfId="1440"/>
    <cellStyle name="Normal 2 5 4 5 2 2 2" xfId="9545"/>
    <cellStyle name="Normal 2 5 4 5 2 2 2 2" xfId="21990"/>
    <cellStyle name="Normal 2 5 4 5 2 2 3" xfId="4527"/>
    <cellStyle name="Normal 2 5 4 5 2 2 3 2" xfId="16983"/>
    <cellStyle name="Normal 2 5 4 5 2 2 4" xfId="14243"/>
    <cellStyle name="Normal 2 5 4 5 2 3" xfId="5586"/>
    <cellStyle name="Normal 2 5 4 5 2 3 2" xfId="10602"/>
    <cellStyle name="Normal 2 5 4 5 2 3 2 2" xfId="23047"/>
    <cellStyle name="Normal 2 5 4 5 2 3 3" xfId="18040"/>
    <cellStyle name="Normal 2 5 4 5 2 4" xfId="8661"/>
    <cellStyle name="Normal 2 5 4 5 2 4 2" xfId="21107"/>
    <cellStyle name="Normal 2 5 4 5 2 5" xfId="12056"/>
    <cellStyle name="Normal 2 5 4 5 2 5 2" xfId="24492"/>
    <cellStyle name="Normal 2 5 4 5 2 6" xfId="7138"/>
    <cellStyle name="Normal 2 5 4 5 2 6 2" xfId="19589"/>
    <cellStyle name="Normal 2 5 4 5 2 7" xfId="3592"/>
    <cellStyle name="Normal 2 5 4 5 2 7 2" xfId="16100"/>
    <cellStyle name="Normal 2 5 4 5 2 8" xfId="13555"/>
    <cellStyle name="Normal 2 5 4 5 3" xfId="1788"/>
    <cellStyle name="Normal 2 5 4 5 3 2" xfId="4935"/>
    <cellStyle name="Normal 2 5 4 5 3 2 2" xfId="9952"/>
    <cellStyle name="Normal 2 5 4 5 3 2 2 2" xfId="22397"/>
    <cellStyle name="Normal 2 5 4 5 3 2 3" xfId="17390"/>
    <cellStyle name="Normal 2 5 4 5 3 3" xfId="5935"/>
    <cellStyle name="Normal 2 5 4 5 3 3 2" xfId="10950"/>
    <cellStyle name="Normal 2 5 4 5 3 3 2 2" xfId="23395"/>
    <cellStyle name="Normal 2 5 4 5 3 3 3" xfId="18388"/>
    <cellStyle name="Normal 2 5 4 5 3 4" xfId="8359"/>
    <cellStyle name="Normal 2 5 4 5 3 4 2" xfId="20805"/>
    <cellStyle name="Normal 2 5 4 5 3 5" xfId="12404"/>
    <cellStyle name="Normal 2 5 4 5 3 5 2" xfId="24840"/>
    <cellStyle name="Normal 2 5 4 5 3 6" xfId="7546"/>
    <cellStyle name="Normal 2 5 4 5 3 6 2" xfId="19996"/>
    <cellStyle name="Normal 2 5 4 5 3 7" xfId="3290"/>
    <cellStyle name="Normal 2 5 4 5 3 7 2" xfId="15798"/>
    <cellStyle name="Normal 2 5 4 5 3 8" xfId="14591"/>
    <cellStyle name="Normal 2 5 4 5 4" xfId="2307"/>
    <cellStyle name="Normal 2 5 4 5 4 2" xfId="6333"/>
    <cellStyle name="Normal 2 5 4 5 4 2 2" xfId="11348"/>
    <cellStyle name="Normal 2 5 4 5 4 2 2 2" xfId="23793"/>
    <cellStyle name="Normal 2 5 4 5 4 2 3" xfId="18786"/>
    <cellStyle name="Normal 2 5 4 5 4 3" xfId="12802"/>
    <cellStyle name="Normal 2 5 4 5 4 3 2" xfId="25238"/>
    <cellStyle name="Normal 2 5 4 5 4 4" xfId="9243"/>
    <cellStyle name="Normal 2 5 4 5 4 4 2" xfId="21688"/>
    <cellStyle name="Normal 2 5 4 5 4 5" xfId="4225"/>
    <cellStyle name="Normal 2 5 4 5 4 5 2" xfId="16681"/>
    <cellStyle name="Normal 2 5 4 5 4 6" xfId="14989"/>
    <cellStyle name="Normal 2 5 4 5 5" xfId="1143"/>
    <cellStyle name="Normal 2 5 4 5 5 2" xfId="10305"/>
    <cellStyle name="Normal 2 5 4 5 5 2 2" xfId="22750"/>
    <cellStyle name="Normal 2 5 4 5 5 3" xfId="5289"/>
    <cellStyle name="Normal 2 5 4 5 5 3 2" xfId="17743"/>
    <cellStyle name="Normal 2 5 4 5 5 4" xfId="13946"/>
    <cellStyle name="Normal 2 5 4 5 6" xfId="7866"/>
    <cellStyle name="Normal 2 5 4 5 6 2" xfId="20314"/>
    <cellStyle name="Normal 2 5 4 5 7" xfId="11759"/>
    <cellStyle name="Normal 2 5 4 5 7 2" xfId="24195"/>
    <cellStyle name="Normal 2 5 4 5 8" xfId="6836"/>
    <cellStyle name="Normal 2 5 4 5 8 2" xfId="19287"/>
    <cellStyle name="Normal 2 5 4 5 9" xfId="2787"/>
    <cellStyle name="Normal 2 5 4 5 9 2" xfId="15307"/>
    <cellStyle name="Normal 2 5 4 5_Degree data" xfId="2096"/>
    <cellStyle name="Normal 2 5 4 6" xfId="250"/>
    <cellStyle name="Normal 2 5 4 6 10" xfId="13084"/>
    <cellStyle name="Normal 2 5 4 6 2" xfId="615"/>
    <cellStyle name="Normal 2 5 4 6 2 2" xfId="1441"/>
    <cellStyle name="Normal 2 5 4 6 2 2 2" xfId="9546"/>
    <cellStyle name="Normal 2 5 4 6 2 2 2 2" xfId="21991"/>
    <cellStyle name="Normal 2 5 4 6 2 2 3" xfId="4528"/>
    <cellStyle name="Normal 2 5 4 6 2 2 3 2" xfId="16984"/>
    <cellStyle name="Normal 2 5 4 6 2 2 4" xfId="14244"/>
    <cellStyle name="Normal 2 5 4 6 2 3" xfId="5587"/>
    <cellStyle name="Normal 2 5 4 6 2 3 2" xfId="10603"/>
    <cellStyle name="Normal 2 5 4 6 2 3 2 2" xfId="23048"/>
    <cellStyle name="Normal 2 5 4 6 2 3 3" xfId="18041"/>
    <cellStyle name="Normal 2 5 4 6 2 4" xfId="8662"/>
    <cellStyle name="Normal 2 5 4 6 2 4 2" xfId="21108"/>
    <cellStyle name="Normal 2 5 4 6 2 5" xfId="12057"/>
    <cellStyle name="Normal 2 5 4 6 2 5 2" xfId="24493"/>
    <cellStyle name="Normal 2 5 4 6 2 6" xfId="7139"/>
    <cellStyle name="Normal 2 5 4 6 2 6 2" xfId="19590"/>
    <cellStyle name="Normal 2 5 4 6 2 7" xfId="3593"/>
    <cellStyle name="Normal 2 5 4 6 2 7 2" xfId="16101"/>
    <cellStyle name="Normal 2 5 4 6 2 8" xfId="13431"/>
    <cellStyle name="Normal 2 5 4 6 3" xfId="1789"/>
    <cellStyle name="Normal 2 5 4 6 3 2" xfId="4811"/>
    <cellStyle name="Normal 2 5 4 6 3 2 2" xfId="9828"/>
    <cellStyle name="Normal 2 5 4 6 3 2 2 2" xfId="22273"/>
    <cellStyle name="Normal 2 5 4 6 3 2 3" xfId="17266"/>
    <cellStyle name="Normal 2 5 4 6 3 3" xfId="5936"/>
    <cellStyle name="Normal 2 5 4 6 3 3 2" xfId="10951"/>
    <cellStyle name="Normal 2 5 4 6 3 3 2 2" xfId="23396"/>
    <cellStyle name="Normal 2 5 4 6 3 3 3" xfId="18389"/>
    <cellStyle name="Normal 2 5 4 6 3 4" xfId="8889"/>
    <cellStyle name="Normal 2 5 4 6 3 4 2" xfId="21334"/>
    <cellStyle name="Normal 2 5 4 6 3 5" xfId="12405"/>
    <cellStyle name="Normal 2 5 4 6 3 5 2" xfId="24841"/>
    <cellStyle name="Normal 2 5 4 6 3 6" xfId="7422"/>
    <cellStyle name="Normal 2 5 4 6 3 6 2" xfId="19872"/>
    <cellStyle name="Normal 2 5 4 6 3 7" xfId="3871"/>
    <cellStyle name="Normal 2 5 4 6 3 7 2" xfId="16327"/>
    <cellStyle name="Normal 2 5 4 6 3 8" xfId="14592"/>
    <cellStyle name="Normal 2 5 4 6 4" xfId="2173"/>
    <cellStyle name="Normal 2 5 4 6 4 2" xfId="6209"/>
    <cellStyle name="Normal 2 5 4 6 4 2 2" xfId="11224"/>
    <cellStyle name="Normal 2 5 4 6 4 2 2 2" xfId="23669"/>
    <cellStyle name="Normal 2 5 4 6 4 2 3" xfId="18662"/>
    <cellStyle name="Normal 2 5 4 6 4 3" xfId="12678"/>
    <cellStyle name="Normal 2 5 4 6 4 3 2" xfId="25114"/>
    <cellStyle name="Normal 2 5 4 6 4 4" xfId="9119"/>
    <cellStyle name="Normal 2 5 4 6 4 4 2" xfId="21564"/>
    <cellStyle name="Normal 2 5 4 6 4 5" xfId="4101"/>
    <cellStyle name="Normal 2 5 4 6 4 5 2" xfId="16557"/>
    <cellStyle name="Normal 2 5 4 6 4 6" xfId="14865"/>
    <cellStyle name="Normal 2 5 4 6 5" xfId="1019"/>
    <cellStyle name="Normal 2 5 4 6 5 2" xfId="10179"/>
    <cellStyle name="Normal 2 5 4 6 5 2 2" xfId="22624"/>
    <cellStyle name="Normal 2 5 4 6 5 3" xfId="5163"/>
    <cellStyle name="Normal 2 5 4 6 5 3 2" xfId="17617"/>
    <cellStyle name="Normal 2 5 4 6 5 4" xfId="13822"/>
    <cellStyle name="Normal 2 5 4 6 6" xfId="8235"/>
    <cellStyle name="Normal 2 5 4 6 6 2" xfId="20681"/>
    <cellStyle name="Normal 2 5 4 6 7" xfId="11635"/>
    <cellStyle name="Normal 2 5 4 6 7 2" xfId="24071"/>
    <cellStyle name="Normal 2 5 4 6 8" xfId="6712"/>
    <cellStyle name="Normal 2 5 4 6 8 2" xfId="19163"/>
    <cellStyle name="Normal 2 5 4 6 9" xfId="3166"/>
    <cellStyle name="Normal 2 5 4 6 9 2" xfId="15674"/>
    <cellStyle name="Normal 2 5 4 6_Degree data" xfId="2008"/>
    <cellStyle name="Normal 2 5 4 7" xfId="569"/>
    <cellStyle name="Normal 2 5 4 7 2" xfId="1432"/>
    <cellStyle name="Normal 2 5 4 7 2 2" xfId="9537"/>
    <cellStyle name="Normal 2 5 4 7 2 2 2" xfId="21982"/>
    <cellStyle name="Normal 2 5 4 7 2 3" xfId="4519"/>
    <cellStyle name="Normal 2 5 4 7 2 3 2" xfId="16975"/>
    <cellStyle name="Normal 2 5 4 7 2 4" xfId="14235"/>
    <cellStyle name="Normal 2 5 4 7 3" xfId="5578"/>
    <cellStyle name="Normal 2 5 4 7 3 2" xfId="10594"/>
    <cellStyle name="Normal 2 5 4 7 3 2 2" xfId="23039"/>
    <cellStyle name="Normal 2 5 4 7 3 3" xfId="18032"/>
    <cellStyle name="Normal 2 5 4 7 4" xfId="8653"/>
    <cellStyle name="Normal 2 5 4 7 4 2" xfId="21099"/>
    <cellStyle name="Normal 2 5 4 7 5" xfId="12048"/>
    <cellStyle name="Normal 2 5 4 7 5 2" xfId="24484"/>
    <cellStyle name="Normal 2 5 4 7 6" xfId="7130"/>
    <cellStyle name="Normal 2 5 4 7 6 2" xfId="19581"/>
    <cellStyle name="Normal 2 5 4 7 7" xfId="3584"/>
    <cellStyle name="Normal 2 5 4 7 7 2" xfId="16092"/>
    <cellStyle name="Normal 2 5 4 7 8" xfId="13386"/>
    <cellStyle name="Normal 2 5 4 8" xfId="1780"/>
    <cellStyle name="Normal 2 5 4 8 2" xfId="4766"/>
    <cellStyle name="Normal 2 5 4 8 2 2" xfId="9783"/>
    <cellStyle name="Normal 2 5 4 8 2 2 2" xfId="22228"/>
    <cellStyle name="Normal 2 5 4 8 2 3" xfId="17221"/>
    <cellStyle name="Normal 2 5 4 8 3" xfId="5927"/>
    <cellStyle name="Normal 2 5 4 8 3 2" xfId="10942"/>
    <cellStyle name="Normal 2 5 4 8 3 2 2" xfId="23387"/>
    <cellStyle name="Normal 2 5 4 8 3 3" xfId="18380"/>
    <cellStyle name="Normal 2 5 4 8 4" xfId="8039"/>
    <cellStyle name="Normal 2 5 4 8 4 2" xfId="20487"/>
    <cellStyle name="Normal 2 5 4 8 5" xfId="12396"/>
    <cellStyle name="Normal 2 5 4 8 5 2" xfId="24832"/>
    <cellStyle name="Normal 2 5 4 8 6" xfId="7377"/>
    <cellStyle name="Normal 2 5 4 8 6 2" xfId="19827"/>
    <cellStyle name="Normal 2 5 4 8 7" xfId="2963"/>
    <cellStyle name="Normal 2 5 4 8 7 2" xfId="15480"/>
    <cellStyle name="Normal 2 5 4 8 8" xfId="14583"/>
    <cellStyle name="Normal 2 5 4 9" xfId="2124"/>
    <cellStyle name="Normal 2 5 4 9 2" xfId="6164"/>
    <cellStyle name="Normal 2 5 4 9 2 2" xfId="11179"/>
    <cellStyle name="Normal 2 5 4 9 2 2 2" xfId="23624"/>
    <cellStyle name="Normal 2 5 4 9 2 3" xfId="18617"/>
    <cellStyle name="Normal 2 5 4 9 3" xfId="12633"/>
    <cellStyle name="Normal 2 5 4 9 3 2" xfId="25069"/>
    <cellStyle name="Normal 2 5 4 9 4" xfId="8926"/>
    <cellStyle name="Normal 2 5 4 9 4 2" xfId="21371"/>
    <cellStyle name="Normal 2 5 4 9 5" xfId="3908"/>
    <cellStyle name="Normal 2 5 4 9 5 2" xfId="16364"/>
    <cellStyle name="Normal 2 5 4 9 6" xfId="14820"/>
    <cellStyle name="Normal 2 5 4_Degree data" xfId="2012"/>
    <cellStyle name="Normal 2 5 5" xfId="143"/>
    <cellStyle name="Normal 2 5 5 10" xfId="7712"/>
    <cellStyle name="Normal 2 5 5 10 2" xfId="20160"/>
    <cellStyle name="Normal 2 5 5 11" xfId="11532"/>
    <cellStyle name="Normal 2 5 5 11 2" xfId="23968"/>
    <cellStyle name="Normal 2 5 5 12" xfId="6524"/>
    <cellStyle name="Normal 2 5 5 12 2" xfId="18975"/>
    <cellStyle name="Normal 2 5 5 13" xfId="2632"/>
    <cellStyle name="Normal 2 5 5 13 2" xfId="15153"/>
    <cellStyle name="Normal 2 5 5 14" xfId="12981"/>
    <cellStyle name="Normal 2 5 5 2" xfId="331"/>
    <cellStyle name="Normal 2 5 5 2 10" xfId="6567"/>
    <cellStyle name="Normal 2 5 5 2 10 2" xfId="19018"/>
    <cellStyle name="Normal 2 5 5 2 11" xfId="2735"/>
    <cellStyle name="Normal 2 5 5 2 11 2" xfId="15255"/>
    <cellStyle name="Normal 2 5 5 2 12" xfId="13156"/>
    <cellStyle name="Normal 2 5 5 2 2" xfId="433"/>
    <cellStyle name="Normal 2 5 5 2 2 10" xfId="13256"/>
    <cellStyle name="Normal 2 5 5 2 2 2" xfId="794"/>
    <cellStyle name="Normal 2 5 5 2 2 2 2" xfId="1444"/>
    <cellStyle name="Normal 2 5 5 2 2 2 2 2" xfId="9549"/>
    <cellStyle name="Normal 2 5 5 2 2 2 2 2 2" xfId="21994"/>
    <cellStyle name="Normal 2 5 5 2 2 2 2 3" xfId="4531"/>
    <cellStyle name="Normal 2 5 5 2 2 2 2 3 2" xfId="16987"/>
    <cellStyle name="Normal 2 5 5 2 2 2 2 4" xfId="14247"/>
    <cellStyle name="Normal 2 5 5 2 2 2 3" xfId="5590"/>
    <cellStyle name="Normal 2 5 5 2 2 2 3 2" xfId="10606"/>
    <cellStyle name="Normal 2 5 5 2 2 2 3 2 2" xfId="23051"/>
    <cellStyle name="Normal 2 5 5 2 2 2 3 3" xfId="18044"/>
    <cellStyle name="Normal 2 5 5 2 2 2 4" xfId="8665"/>
    <cellStyle name="Normal 2 5 5 2 2 2 4 2" xfId="21111"/>
    <cellStyle name="Normal 2 5 5 2 2 2 5" xfId="12060"/>
    <cellStyle name="Normal 2 5 5 2 2 2 5 2" xfId="24496"/>
    <cellStyle name="Normal 2 5 5 2 2 2 6" xfId="7142"/>
    <cellStyle name="Normal 2 5 5 2 2 2 6 2" xfId="19593"/>
    <cellStyle name="Normal 2 5 5 2 2 2 7" xfId="3596"/>
    <cellStyle name="Normal 2 5 5 2 2 2 7 2" xfId="16104"/>
    <cellStyle name="Normal 2 5 5 2 2 2 8" xfId="13603"/>
    <cellStyle name="Normal 2 5 5 2 2 3" xfId="1792"/>
    <cellStyle name="Normal 2 5 5 2 2 3 2" xfId="4983"/>
    <cellStyle name="Normal 2 5 5 2 2 3 2 2" xfId="10000"/>
    <cellStyle name="Normal 2 5 5 2 2 3 2 2 2" xfId="22445"/>
    <cellStyle name="Normal 2 5 5 2 2 3 2 3" xfId="17438"/>
    <cellStyle name="Normal 2 5 5 2 2 3 3" xfId="5939"/>
    <cellStyle name="Normal 2 5 5 2 2 3 3 2" xfId="10954"/>
    <cellStyle name="Normal 2 5 5 2 2 3 3 2 2" xfId="23399"/>
    <cellStyle name="Normal 2 5 5 2 2 3 3 3" xfId="18392"/>
    <cellStyle name="Normal 2 5 5 2 2 3 4" xfId="8407"/>
    <cellStyle name="Normal 2 5 5 2 2 3 4 2" xfId="20853"/>
    <cellStyle name="Normal 2 5 5 2 2 3 5" xfId="12408"/>
    <cellStyle name="Normal 2 5 5 2 2 3 5 2" xfId="24844"/>
    <cellStyle name="Normal 2 5 5 2 2 3 6" xfId="7594"/>
    <cellStyle name="Normal 2 5 5 2 2 3 6 2" xfId="20044"/>
    <cellStyle name="Normal 2 5 5 2 2 3 7" xfId="3338"/>
    <cellStyle name="Normal 2 5 5 2 2 3 7 2" xfId="15846"/>
    <cellStyle name="Normal 2 5 5 2 2 3 8" xfId="14595"/>
    <cellStyle name="Normal 2 5 5 2 2 4" xfId="2356"/>
    <cellStyle name="Normal 2 5 5 2 2 4 2" xfId="6381"/>
    <cellStyle name="Normal 2 5 5 2 2 4 2 2" xfId="11396"/>
    <cellStyle name="Normal 2 5 5 2 2 4 2 2 2" xfId="23841"/>
    <cellStyle name="Normal 2 5 5 2 2 4 2 3" xfId="18834"/>
    <cellStyle name="Normal 2 5 5 2 2 4 3" xfId="12850"/>
    <cellStyle name="Normal 2 5 5 2 2 4 3 2" xfId="25286"/>
    <cellStyle name="Normal 2 5 5 2 2 4 4" xfId="9291"/>
    <cellStyle name="Normal 2 5 5 2 2 4 4 2" xfId="21736"/>
    <cellStyle name="Normal 2 5 5 2 2 4 5" xfId="4273"/>
    <cellStyle name="Normal 2 5 5 2 2 4 5 2" xfId="16729"/>
    <cellStyle name="Normal 2 5 5 2 2 4 6" xfId="15037"/>
    <cellStyle name="Normal 2 5 5 2 2 5" xfId="1191"/>
    <cellStyle name="Normal 2 5 5 2 2 5 2" xfId="10353"/>
    <cellStyle name="Normal 2 5 5 2 2 5 2 2" xfId="22798"/>
    <cellStyle name="Normal 2 5 5 2 2 5 3" xfId="5337"/>
    <cellStyle name="Normal 2 5 5 2 2 5 3 2" xfId="17791"/>
    <cellStyle name="Normal 2 5 5 2 2 5 4" xfId="13994"/>
    <cellStyle name="Normal 2 5 5 2 2 6" xfId="7914"/>
    <cellStyle name="Normal 2 5 5 2 2 6 2" xfId="20362"/>
    <cellStyle name="Normal 2 5 5 2 2 7" xfId="11807"/>
    <cellStyle name="Normal 2 5 5 2 2 7 2" xfId="24243"/>
    <cellStyle name="Normal 2 5 5 2 2 8" xfId="6884"/>
    <cellStyle name="Normal 2 5 5 2 2 8 2" xfId="19335"/>
    <cellStyle name="Normal 2 5 5 2 2 9" xfId="2835"/>
    <cellStyle name="Normal 2 5 5 2 2 9 2" xfId="15355"/>
    <cellStyle name="Normal 2 5 5 2 2_Degree data" xfId="2005"/>
    <cellStyle name="Normal 2 5 5 2 3" xfId="693"/>
    <cellStyle name="Normal 2 5 5 2 3 2" xfId="1443"/>
    <cellStyle name="Normal 2 5 5 2 3 2 2" xfId="9191"/>
    <cellStyle name="Normal 2 5 5 2 3 2 2 2" xfId="21636"/>
    <cellStyle name="Normal 2 5 5 2 3 2 3" xfId="4173"/>
    <cellStyle name="Normal 2 5 5 2 3 2 3 2" xfId="16629"/>
    <cellStyle name="Normal 2 5 5 2 3 2 4" xfId="14246"/>
    <cellStyle name="Normal 2 5 5 2 3 3" xfId="5589"/>
    <cellStyle name="Normal 2 5 5 2 3 3 2" xfId="10605"/>
    <cellStyle name="Normal 2 5 5 2 3 3 2 2" xfId="23050"/>
    <cellStyle name="Normal 2 5 5 2 3 3 3" xfId="18043"/>
    <cellStyle name="Normal 2 5 5 2 3 4" xfId="8307"/>
    <cellStyle name="Normal 2 5 5 2 3 4 2" xfId="20753"/>
    <cellStyle name="Normal 2 5 5 2 3 5" xfId="12059"/>
    <cellStyle name="Normal 2 5 5 2 3 5 2" xfId="24495"/>
    <cellStyle name="Normal 2 5 5 2 3 6" xfId="6784"/>
    <cellStyle name="Normal 2 5 5 2 3 6 2" xfId="19235"/>
    <cellStyle name="Normal 2 5 5 2 3 7" xfId="3238"/>
    <cellStyle name="Normal 2 5 5 2 3 7 2" xfId="15746"/>
    <cellStyle name="Normal 2 5 5 2 3 8" xfId="13503"/>
    <cellStyle name="Normal 2 5 5 2 4" xfId="1791"/>
    <cellStyle name="Normal 2 5 5 2 4 2" xfId="4530"/>
    <cellStyle name="Normal 2 5 5 2 4 2 2" xfId="9548"/>
    <cellStyle name="Normal 2 5 5 2 4 2 2 2" xfId="21993"/>
    <cellStyle name="Normal 2 5 5 2 4 2 3" xfId="16986"/>
    <cellStyle name="Normal 2 5 5 2 4 3" xfId="5938"/>
    <cellStyle name="Normal 2 5 5 2 4 3 2" xfId="10953"/>
    <cellStyle name="Normal 2 5 5 2 4 3 2 2" xfId="23398"/>
    <cellStyle name="Normal 2 5 5 2 4 3 3" xfId="18391"/>
    <cellStyle name="Normal 2 5 5 2 4 4" xfId="8664"/>
    <cellStyle name="Normal 2 5 5 2 4 4 2" xfId="21110"/>
    <cellStyle name="Normal 2 5 5 2 4 5" xfId="12407"/>
    <cellStyle name="Normal 2 5 5 2 4 5 2" xfId="24843"/>
    <cellStyle name="Normal 2 5 5 2 4 6" xfId="7141"/>
    <cellStyle name="Normal 2 5 5 2 4 6 2" xfId="19592"/>
    <cellStyle name="Normal 2 5 5 2 4 7" xfId="3595"/>
    <cellStyle name="Normal 2 5 5 2 4 7 2" xfId="16103"/>
    <cellStyle name="Normal 2 5 5 2 4 8" xfId="14594"/>
    <cellStyle name="Normal 2 5 5 2 5" xfId="2254"/>
    <cellStyle name="Normal 2 5 5 2 5 2" xfId="4883"/>
    <cellStyle name="Normal 2 5 5 2 5 2 2" xfId="9900"/>
    <cellStyle name="Normal 2 5 5 2 5 2 2 2" xfId="22345"/>
    <cellStyle name="Normal 2 5 5 2 5 2 3" xfId="17338"/>
    <cellStyle name="Normal 2 5 5 2 5 3" xfId="6281"/>
    <cellStyle name="Normal 2 5 5 2 5 3 2" xfId="11296"/>
    <cellStyle name="Normal 2 5 5 2 5 3 2 2" xfId="23741"/>
    <cellStyle name="Normal 2 5 5 2 5 3 3" xfId="18734"/>
    <cellStyle name="Normal 2 5 5 2 5 4" xfId="8088"/>
    <cellStyle name="Normal 2 5 5 2 5 4 2" xfId="20536"/>
    <cellStyle name="Normal 2 5 5 2 5 5" xfId="12750"/>
    <cellStyle name="Normal 2 5 5 2 5 5 2" xfId="25186"/>
    <cellStyle name="Normal 2 5 5 2 5 6" xfId="7494"/>
    <cellStyle name="Normal 2 5 5 2 5 6 2" xfId="19944"/>
    <cellStyle name="Normal 2 5 5 2 5 7" xfId="3017"/>
    <cellStyle name="Normal 2 5 5 2 5 7 2" xfId="15529"/>
    <cellStyle name="Normal 2 5 5 2 5 8" xfId="14937"/>
    <cellStyle name="Normal 2 5 5 2 6" xfId="1091"/>
    <cellStyle name="Normal 2 5 5 2 6 2" xfId="8974"/>
    <cellStyle name="Normal 2 5 5 2 6 2 2" xfId="21419"/>
    <cellStyle name="Normal 2 5 5 2 6 3" xfId="3956"/>
    <cellStyle name="Normal 2 5 5 2 6 3 2" xfId="16412"/>
    <cellStyle name="Normal 2 5 5 2 6 4" xfId="13894"/>
    <cellStyle name="Normal 2 5 5 2 7" xfId="5237"/>
    <cellStyle name="Normal 2 5 5 2 7 2" xfId="10253"/>
    <cellStyle name="Normal 2 5 5 2 7 2 2" xfId="22698"/>
    <cellStyle name="Normal 2 5 5 2 7 3" xfId="17691"/>
    <cellStyle name="Normal 2 5 5 2 8" xfId="7814"/>
    <cellStyle name="Normal 2 5 5 2 8 2" xfId="20262"/>
    <cellStyle name="Normal 2 5 5 2 9" xfId="11707"/>
    <cellStyle name="Normal 2 5 5 2 9 2" xfId="24143"/>
    <cellStyle name="Normal 2 5 5 2_Degree data" xfId="2006"/>
    <cellStyle name="Normal 2 5 5 3" xfId="286"/>
    <cellStyle name="Normal 2 5 5 3 10" xfId="6629"/>
    <cellStyle name="Normal 2 5 5 3 10 2" xfId="19080"/>
    <cellStyle name="Normal 2 5 5 3 11" xfId="2692"/>
    <cellStyle name="Normal 2 5 5 3 11 2" xfId="15212"/>
    <cellStyle name="Normal 2 5 5 3 12" xfId="13113"/>
    <cellStyle name="Normal 2 5 5 3 2" xfId="497"/>
    <cellStyle name="Normal 2 5 5 3 2 10" xfId="13318"/>
    <cellStyle name="Normal 2 5 5 3 2 2" xfId="857"/>
    <cellStyle name="Normal 2 5 5 3 2 2 2" xfId="1446"/>
    <cellStyle name="Normal 2 5 5 3 2 2 2 2" xfId="9551"/>
    <cellStyle name="Normal 2 5 5 3 2 2 2 2 2" xfId="21996"/>
    <cellStyle name="Normal 2 5 5 3 2 2 2 3" xfId="4533"/>
    <cellStyle name="Normal 2 5 5 3 2 2 2 3 2" xfId="16989"/>
    <cellStyle name="Normal 2 5 5 3 2 2 2 4" xfId="14249"/>
    <cellStyle name="Normal 2 5 5 3 2 2 3" xfId="5592"/>
    <cellStyle name="Normal 2 5 5 3 2 2 3 2" xfId="10608"/>
    <cellStyle name="Normal 2 5 5 3 2 2 3 2 2" xfId="23053"/>
    <cellStyle name="Normal 2 5 5 3 2 2 3 3" xfId="18046"/>
    <cellStyle name="Normal 2 5 5 3 2 2 4" xfId="8667"/>
    <cellStyle name="Normal 2 5 5 3 2 2 4 2" xfId="21113"/>
    <cellStyle name="Normal 2 5 5 3 2 2 5" xfId="12062"/>
    <cellStyle name="Normal 2 5 5 3 2 2 5 2" xfId="24498"/>
    <cellStyle name="Normal 2 5 5 3 2 2 6" xfId="7144"/>
    <cellStyle name="Normal 2 5 5 3 2 2 6 2" xfId="19595"/>
    <cellStyle name="Normal 2 5 5 3 2 2 7" xfId="3598"/>
    <cellStyle name="Normal 2 5 5 3 2 2 7 2" xfId="16106"/>
    <cellStyle name="Normal 2 5 5 3 2 2 8" xfId="13665"/>
    <cellStyle name="Normal 2 5 5 3 2 3" xfId="1794"/>
    <cellStyle name="Normal 2 5 5 3 2 3 2" xfId="5045"/>
    <cellStyle name="Normal 2 5 5 3 2 3 2 2" xfId="10062"/>
    <cellStyle name="Normal 2 5 5 3 2 3 2 2 2" xfId="22507"/>
    <cellStyle name="Normal 2 5 5 3 2 3 2 3" xfId="17500"/>
    <cellStyle name="Normal 2 5 5 3 2 3 3" xfId="5941"/>
    <cellStyle name="Normal 2 5 5 3 2 3 3 2" xfId="10956"/>
    <cellStyle name="Normal 2 5 5 3 2 3 3 2 2" xfId="23401"/>
    <cellStyle name="Normal 2 5 5 3 2 3 3 3" xfId="18394"/>
    <cellStyle name="Normal 2 5 5 3 2 3 4" xfId="8469"/>
    <cellStyle name="Normal 2 5 5 3 2 3 4 2" xfId="20915"/>
    <cellStyle name="Normal 2 5 5 3 2 3 5" xfId="12410"/>
    <cellStyle name="Normal 2 5 5 3 2 3 5 2" xfId="24846"/>
    <cellStyle name="Normal 2 5 5 3 2 3 6" xfId="7656"/>
    <cellStyle name="Normal 2 5 5 3 2 3 6 2" xfId="20106"/>
    <cellStyle name="Normal 2 5 5 3 2 3 7" xfId="3400"/>
    <cellStyle name="Normal 2 5 5 3 2 3 7 2" xfId="15908"/>
    <cellStyle name="Normal 2 5 5 3 2 3 8" xfId="14597"/>
    <cellStyle name="Normal 2 5 5 3 2 4" xfId="2420"/>
    <cellStyle name="Normal 2 5 5 3 2 4 2" xfId="6443"/>
    <cellStyle name="Normal 2 5 5 3 2 4 2 2" xfId="11458"/>
    <cellStyle name="Normal 2 5 5 3 2 4 2 2 2" xfId="23903"/>
    <cellStyle name="Normal 2 5 5 3 2 4 2 3" xfId="18896"/>
    <cellStyle name="Normal 2 5 5 3 2 4 3" xfId="12912"/>
    <cellStyle name="Normal 2 5 5 3 2 4 3 2" xfId="25348"/>
    <cellStyle name="Normal 2 5 5 3 2 4 4" xfId="9353"/>
    <cellStyle name="Normal 2 5 5 3 2 4 4 2" xfId="21798"/>
    <cellStyle name="Normal 2 5 5 3 2 4 5" xfId="4335"/>
    <cellStyle name="Normal 2 5 5 3 2 4 5 2" xfId="16791"/>
    <cellStyle name="Normal 2 5 5 3 2 4 6" xfId="15099"/>
    <cellStyle name="Normal 2 5 5 3 2 5" xfId="1253"/>
    <cellStyle name="Normal 2 5 5 3 2 5 2" xfId="10415"/>
    <cellStyle name="Normal 2 5 5 3 2 5 2 2" xfId="22860"/>
    <cellStyle name="Normal 2 5 5 3 2 5 3" xfId="5399"/>
    <cellStyle name="Normal 2 5 5 3 2 5 3 2" xfId="17853"/>
    <cellStyle name="Normal 2 5 5 3 2 5 4" xfId="14056"/>
    <cellStyle name="Normal 2 5 5 3 2 6" xfId="7976"/>
    <cellStyle name="Normal 2 5 5 3 2 6 2" xfId="20424"/>
    <cellStyle name="Normal 2 5 5 3 2 7" xfId="11869"/>
    <cellStyle name="Normal 2 5 5 3 2 7 2" xfId="24305"/>
    <cellStyle name="Normal 2 5 5 3 2 8" xfId="6946"/>
    <cellStyle name="Normal 2 5 5 3 2 8 2" xfId="19397"/>
    <cellStyle name="Normal 2 5 5 3 2 9" xfId="2897"/>
    <cellStyle name="Normal 2 5 5 3 2 9 2" xfId="15417"/>
    <cellStyle name="Normal 2 5 5 3 2_Degree data" xfId="2003"/>
    <cellStyle name="Normal 2 5 5 3 3" xfId="649"/>
    <cellStyle name="Normal 2 5 5 3 3 2" xfId="1445"/>
    <cellStyle name="Normal 2 5 5 3 3 2 2" xfId="9148"/>
    <cellStyle name="Normal 2 5 5 3 3 2 2 2" xfId="21593"/>
    <cellStyle name="Normal 2 5 5 3 3 2 3" xfId="4130"/>
    <cellStyle name="Normal 2 5 5 3 3 2 3 2" xfId="16586"/>
    <cellStyle name="Normal 2 5 5 3 3 2 4" xfId="14248"/>
    <cellStyle name="Normal 2 5 5 3 3 3" xfId="5591"/>
    <cellStyle name="Normal 2 5 5 3 3 3 2" xfId="10607"/>
    <cellStyle name="Normal 2 5 5 3 3 3 2 2" xfId="23052"/>
    <cellStyle name="Normal 2 5 5 3 3 3 3" xfId="18045"/>
    <cellStyle name="Normal 2 5 5 3 3 4" xfId="8264"/>
    <cellStyle name="Normal 2 5 5 3 3 4 2" xfId="20710"/>
    <cellStyle name="Normal 2 5 5 3 3 5" xfId="12061"/>
    <cellStyle name="Normal 2 5 5 3 3 5 2" xfId="24497"/>
    <cellStyle name="Normal 2 5 5 3 3 6" xfId="6741"/>
    <cellStyle name="Normal 2 5 5 3 3 6 2" xfId="19192"/>
    <cellStyle name="Normal 2 5 5 3 3 7" xfId="3195"/>
    <cellStyle name="Normal 2 5 5 3 3 7 2" xfId="15703"/>
    <cellStyle name="Normal 2 5 5 3 3 8" xfId="13460"/>
    <cellStyle name="Normal 2 5 5 3 4" xfId="1793"/>
    <cellStyle name="Normal 2 5 5 3 4 2" xfId="4532"/>
    <cellStyle name="Normal 2 5 5 3 4 2 2" xfId="9550"/>
    <cellStyle name="Normal 2 5 5 3 4 2 2 2" xfId="21995"/>
    <cellStyle name="Normal 2 5 5 3 4 2 3" xfId="16988"/>
    <cellStyle name="Normal 2 5 5 3 4 3" xfId="5940"/>
    <cellStyle name="Normal 2 5 5 3 4 3 2" xfId="10955"/>
    <cellStyle name="Normal 2 5 5 3 4 3 2 2" xfId="23400"/>
    <cellStyle name="Normal 2 5 5 3 4 3 3" xfId="18393"/>
    <cellStyle name="Normal 2 5 5 3 4 4" xfId="8666"/>
    <cellStyle name="Normal 2 5 5 3 4 4 2" xfId="21112"/>
    <cellStyle name="Normal 2 5 5 3 4 5" xfId="12409"/>
    <cellStyle name="Normal 2 5 5 3 4 5 2" xfId="24845"/>
    <cellStyle name="Normal 2 5 5 3 4 6" xfId="7143"/>
    <cellStyle name="Normal 2 5 5 3 4 6 2" xfId="19594"/>
    <cellStyle name="Normal 2 5 5 3 4 7" xfId="3597"/>
    <cellStyle name="Normal 2 5 5 3 4 7 2" xfId="16105"/>
    <cellStyle name="Normal 2 5 5 3 4 8" xfId="14596"/>
    <cellStyle name="Normal 2 5 5 3 5" xfId="2209"/>
    <cellStyle name="Normal 2 5 5 3 5 2" xfId="4840"/>
    <cellStyle name="Normal 2 5 5 3 5 2 2" xfId="9857"/>
    <cellStyle name="Normal 2 5 5 3 5 2 2 2" xfId="22302"/>
    <cellStyle name="Normal 2 5 5 3 5 2 3" xfId="17295"/>
    <cellStyle name="Normal 2 5 5 3 5 3" xfId="6238"/>
    <cellStyle name="Normal 2 5 5 3 5 3 2" xfId="11253"/>
    <cellStyle name="Normal 2 5 5 3 5 3 2 2" xfId="23698"/>
    <cellStyle name="Normal 2 5 5 3 5 3 3" xfId="18691"/>
    <cellStyle name="Normal 2 5 5 3 5 4" xfId="8150"/>
    <cellStyle name="Normal 2 5 5 3 5 4 2" xfId="20598"/>
    <cellStyle name="Normal 2 5 5 3 5 5" xfId="12707"/>
    <cellStyle name="Normal 2 5 5 3 5 5 2" xfId="25143"/>
    <cellStyle name="Normal 2 5 5 3 5 6" xfId="7451"/>
    <cellStyle name="Normal 2 5 5 3 5 6 2" xfId="19901"/>
    <cellStyle name="Normal 2 5 5 3 5 7" xfId="3080"/>
    <cellStyle name="Normal 2 5 5 3 5 7 2" xfId="15591"/>
    <cellStyle name="Normal 2 5 5 3 5 8" xfId="14894"/>
    <cellStyle name="Normal 2 5 5 3 6" xfId="1048"/>
    <cellStyle name="Normal 2 5 5 3 6 2" xfId="9036"/>
    <cellStyle name="Normal 2 5 5 3 6 2 2" xfId="21481"/>
    <cellStyle name="Normal 2 5 5 3 6 3" xfId="4018"/>
    <cellStyle name="Normal 2 5 5 3 6 3 2" xfId="16474"/>
    <cellStyle name="Normal 2 5 5 3 6 4" xfId="13851"/>
    <cellStyle name="Normal 2 5 5 3 7" xfId="5194"/>
    <cellStyle name="Normal 2 5 5 3 7 2" xfId="10210"/>
    <cellStyle name="Normal 2 5 5 3 7 2 2" xfId="22655"/>
    <cellStyle name="Normal 2 5 5 3 7 3" xfId="17648"/>
    <cellStyle name="Normal 2 5 5 3 8" xfId="7771"/>
    <cellStyle name="Normal 2 5 5 3 8 2" xfId="20219"/>
    <cellStyle name="Normal 2 5 5 3 9" xfId="11664"/>
    <cellStyle name="Normal 2 5 5 3 9 2" xfId="24100"/>
    <cellStyle name="Normal 2 5 5 3_Degree data" xfId="2004"/>
    <cellStyle name="Normal 2 5 5 4" xfId="389"/>
    <cellStyle name="Normal 2 5 5 4 10" xfId="13213"/>
    <cellStyle name="Normal 2 5 5 4 2" xfId="750"/>
    <cellStyle name="Normal 2 5 5 4 2 2" xfId="1447"/>
    <cellStyle name="Normal 2 5 5 4 2 2 2" xfId="9552"/>
    <cellStyle name="Normal 2 5 5 4 2 2 2 2" xfId="21997"/>
    <cellStyle name="Normal 2 5 5 4 2 2 3" xfId="4534"/>
    <cellStyle name="Normal 2 5 5 4 2 2 3 2" xfId="16990"/>
    <cellStyle name="Normal 2 5 5 4 2 2 4" xfId="14250"/>
    <cellStyle name="Normal 2 5 5 4 2 3" xfId="5593"/>
    <cellStyle name="Normal 2 5 5 4 2 3 2" xfId="10609"/>
    <cellStyle name="Normal 2 5 5 4 2 3 2 2" xfId="23054"/>
    <cellStyle name="Normal 2 5 5 4 2 3 3" xfId="18047"/>
    <cellStyle name="Normal 2 5 5 4 2 4" xfId="8668"/>
    <cellStyle name="Normal 2 5 5 4 2 4 2" xfId="21114"/>
    <cellStyle name="Normal 2 5 5 4 2 5" xfId="12063"/>
    <cellStyle name="Normal 2 5 5 4 2 5 2" xfId="24499"/>
    <cellStyle name="Normal 2 5 5 4 2 6" xfId="7145"/>
    <cellStyle name="Normal 2 5 5 4 2 6 2" xfId="19596"/>
    <cellStyle name="Normal 2 5 5 4 2 7" xfId="3599"/>
    <cellStyle name="Normal 2 5 5 4 2 7 2" xfId="16107"/>
    <cellStyle name="Normal 2 5 5 4 2 8" xfId="13560"/>
    <cellStyle name="Normal 2 5 5 4 3" xfId="1795"/>
    <cellStyle name="Normal 2 5 5 4 3 2" xfId="4940"/>
    <cellStyle name="Normal 2 5 5 4 3 2 2" xfId="9957"/>
    <cellStyle name="Normal 2 5 5 4 3 2 2 2" xfId="22402"/>
    <cellStyle name="Normal 2 5 5 4 3 2 3" xfId="17395"/>
    <cellStyle name="Normal 2 5 5 4 3 3" xfId="5942"/>
    <cellStyle name="Normal 2 5 5 4 3 3 2" xfId="10957"/>
    <cellStyle name="Normal 2 5 5 4 3 3 2 2" xfId="23402"/>
    <cellStyle name="Normal 2 5 5 4 3 3 3" xfId="18395"/>
    <cellStyle name="Normal 2 5 5 4 3 4" xfId="8364"/>
    <cellStyle name="Normal 2 5 5 4 3 4 2" xfId="20810"/>
    <cellStyle name="Normal 2 5 5 4 3 5" xfId="12411"/>
    <cellStyle name="Normal 2 5 5 4 3 5 2" xfId="24847"/>
    <cellStyle name="Normal 2 5 5 4 3 6" xfId="7551"/>
    <cellStyle name="Normal 2 5 5 4 3 6 2" xfId="20001"/>
    <cellStyle name="Normal 2 5 5 4 3 7" xfId="3295"/>
    <cellStyle name="Normal 2 5 5 4 3 7 2" xfId="15803"/>
    <cellStyle name="Normal 2 5 5 4 3 8" xfId="14598"/>
    <cellStyle name="Normal 2 5 5 4 4" xfId="2312"/>
    <cellStyle name="Normal 2 5 5 4 4 2" xfId="6338"/>
    <cellStyle name="Normal 2 5 5 4 4 2 2" xfId="11353"/>
    <cellStyle name="Normal 2 5 5 4 4 2 2 2" xfId="23798"/>
    <cellStyle name="Normal 2 5 5 4 4 2 3" xfId="18791"/>
    <cellStyle name="Normal 2 5 5 4 4 3" xfId="12807"/>
    <cellStyle name="Normal 2 5 5 4 4 3 2" xfId="25243"/>
    <cellStyle name="Normal 2 5 5 4 4 4" xfId="9248"/>
    <cellStyle name="Normal 2 5 5 4 4 4 2" xfId="21693"/>
    <cellStyle name="Normal 2 5 5 4 4 5" xfId="4230"/>
    <cellStyle name="Normal 2 5 5 4 4 5 2" xfId="16686"/>
    <cellStyle name="Normal 2 5 5 4 4 6" xfId="14994"/>
    <cellStyle name="Normal 2 5 5 4 5" xfId="1148"/>
    <cellStyle name="Normal 2 5 5 4 5 2" xfId="10310"/>
    <cellStyle name="Normal 2 5 5 4 5 2 2" xfId="22755"/>
    <cellStyle name="Normal 2 5 5 4 5 3" xfId="5294"/>
    <cellStyle name="Normal 2 5 5 4 5 3 2" xfId="17748"/>
    <cellStyle name="Normal 2 5 5 4 5 4" xfId="13951"/>
    <cellStyle name="Normal 2 5 5 4 6" xfId="7871"/>
    <cellStyle name="Normal 2 5 5 4 6 2" xfId="20319"/>
    <cellStyle name="Normal 2 5 5 4 7" xfId="11764"/>
    <cellStyle name="Normal 2 5 5 4 7 2" xfId="24200"/>
    <cellStyle name="Normal 2 5 5 4 8" xfId="6841"/>
    <cellStyle name="Normal 2 5 5 4 8 2" xfId="19292"/>
    <cellStyle name="Normal 2 5 5 4 9" xfId="2792"/>
    <cellStyle name="Normal 2 5 5 4 9 2" xfId="15312"/>
    <cellStyle name="Normal 2 5 5 4_Degree data" xfId="2002"/>
    <cellStyle name="Normal 2 5 5 5" xfId="218"/>
    <cellStyle name="Normal 2 5 5 5 2" xfId="1442"/>
    <cellStyle name="Normal 2 5 5 5 2 2" xfId="9089"/>
    <cellStyle name="Normal 2 5 5 5 2 2 2" xfId="21534"/>
    <cellStyle name="Normal 2 5 5 5 2 3" xfId="4071"/>
    <cellStyle name="Normal 2 5 5 5 2 3 2" xfId="16527"/>
    <cellStyle name="Normal 2 5 5 5 2 4" xfId="14245"/>
    <cellStyle name="Normal 2 5 5 5 3" xfId="5588"/>
    <cellStyle name="Normal 2 5 5 5 3 2" xfId="10604"/>
    <cellStyle name="Normal 2 5 5 5 3 2 2" xfId="23049"/>
    <cellStyle name="Normal 2 5 5 5 3 3" xfId="18042"/>
    <cellStyle name="Normal 2 5 5 5 4" xfId="8205"/>
    <cellStyle name="Normal 2 5 5 5 4 2" xfId="20651"/>
    <cellStyle name="Normal 2 5 5 5 5" xfId="12058"/>
    <cellStyle name="Normal 2 5 5 5 5 2" xfId="24494"/>
    <cellStyle name="Normal 2 5 5 5 6" xfId="6682"/>
    <cellStyle name="Normal 2 5 5 5 6 2" xfId="19133"/>
    <cellStyle name="Normal 2 5 5 5 7" xfId="3136"/>
    <cellStyle name="Normal 2 5 5 5 7 2" xfId="15644"/>
    <cellStyle name="Normal 2 5 5 5 8" xfId="13054"/>
    <cellStyle name="Normal 2 5 5 6" xfId="585"/>
    <cellStyle name="Normal 2 5 5 6 2" xfId="1790"/>
    <cellStyle name="Normal 2 5 5 6 2 2" xfId="9547"/>
    <cellStyle name="Normal 2 5 5 6 2 2 2" xfId="21992"/>
    <cellStyle name="Normal 2 5 5 6 2 3" xfId="4529"/>
    <cellStyle name="Normal 2 5 5 6 2 3 2" xfId="16985"/>
    <cellStyle name="Normal 2 5 5 6 2 4" xfId="14593"/>
    <cellStyle name="Normal 2 5 5 6 3" xfId="5937"/>
    <cellStyle name="Normal 2 5 5 6 3 2" xfId="10952"/>
    <cellStyle name="Normal 2 5 5 6 3 2 2" xfId="23397"/>
    <cellStyle name="Normal 2 5 5 6 3 3" xfId="18390"/>
    <cellStyle name="Normal 2 5 5 6 4" xfId="8663"/>
    <cellStyle name="Normal 2 5 5 6 4 2" xfId="21109"/>
    <cellStyle name="Normal 2 5 5 6 5" xfId="12406"/>
    <cellStyle name="Normal 2 5 5 6 5 2" xfId="24842"/>
    <cellStyle name="Normal 2 5 5 6 6" xfId="7140"/>
    <cellStyle name="Normal 2 5 5 6 6 2" xfId="19591"/>
    <cellStyle name="Normal 2 5 5 6 7" xfId="3594"/>
    <cellStyle name="Normal 2 5 5 6 7 2" xfId="16102"/>
    <cellStyle name="Normal 2 5 5 6 8" xfId="13401"/>
    <cellStyle name="Normal 2 5 5 7" xfId="2141"/>
    <cellStyle name="Normal 2 5 5 7 2" xfId="4781"/>
    <cellStyle name="Normal 2 5 5 7 2 2" xfId="9798"/>
    <cellStyle name="Normal 2 5 5 7 2 2 2" xfId="22243"/>
    <cellStyle name="Normal 2 5 5 7 2 3" xfId="17236"/>
    <cellStyle name="Normal 2 5 5 7 3" xfId="6179"/>
    <cellStyle name="Normal 2 5 5 7 3 2" xfId="11194"/>
    <cellStyle name="Normal 2 5 5 7 3 2 2" xfId="23639"/>
    <cellStyle name="Normal 2 5 5 7 3 3" xfId="18632"/>
    <cellStyle name="Normal 2 5 5 7 4" xfId="8044"/>
    <cellStyle name="Normal 2 5 5 7 4 2" xfId="20492"/>
    <cellStyle name="Normal 2 5 5 7 5" xfId="12648"/>
    <cellStyle name="Normal 2 5 5 7 5 2" xfId="25084"/>
    <cellStyle name="Normal 2 5 5 7 6" xfId="7392"/>
    <cellStyle name="Normal 2 5 5 7 6 2" xfId="19842"/>
    <cellStyle name="Normal 2 5 5 7 7" xfId="2971"/>
    <cellStyle name="Normal 2 5 5 7 7 2" xfId="15485"/>
    <cellStyle name="Normal 2 5 5 7 8" xfId="14835"/>
    <cellStyle name="Normal 2 5 5 8" xfId="989"/>
    <cellStyle name="Normal 2 5 5 8 2" xfId="11605"/>
    <cellStyle name="Normal 2 5 5 8 2 2" xfId="24041"/>
    <cellStyle name="Normal 2 5 5 8 3" xfId="8931"/>
    <cellStyle name="Normal 2 5 5 8 3 2" xfId="21376"/>
    <cellStyle name="Normal 2 5 5 8 4" xfId="3913"/>
    <cellStyle name="Normal 2 5 5 8 4 2" xfId="16369"/>
    <cellStyle name="Normal 2 5 5 8 5" xfId="13792"/>
    <cellStyle name="Normal 2 5 5 9" xfId="916"/>
    <cellStyle name="Normal 2 5 5 9 2" xfId="10149"/>
    <cellStyle name="Normal 2 5 5 9 2 2" xfId="22594"/>
    <cellStyle name="Normal 2 5 5 9 3" xfId="5133"/>
    <cellStyle name="Normal 2 5 5 9 3 2" xfId="17587"/>
    <cellStyle name="Normal 2 5 5 9 4" xfId="13719"/>
    <cellStyle name="Normal 2 5 5_Degree data" xfId="2007"/>
    <cellStyle name="Normal 2 5 6" xfId="173"/>
    <cellStyle name="Normal 2 5 6 10" xfId="6558"/>
    <cellStyle name="Normal 2 5 6 10 2" xfId="19009"/>
    <cellStyle name="Normal 2 5 6 11" xfId="2726"/>
    <cellStyle name="Normal 2 5 6 11 2" xfId="15246"/>
    <cellStyle name="Normal 2 5 6 12" xfId="13011"/>
    <cellStyle name="Normal 2 5 6 2" xfId="424"/>
    <cellStyle name="Normal 2 5 6 2 10" xfId="13247"/>
    <cellStyle name="Normal 2 5 6 2 2" xfId="785"/>
    <cellStyle name="Normal 2 5 6 2 2 2" xfId="1449"/>
    <cellStyle name="Normal 2 5 6 2 2 2 2" xfId="9554"/>
    <cellStyle name="Normal 2 5 6 2 2 2 2 2" xfId="21999"/>
    <cellStyle name="Normal 2 5 6 2 2 2 3" xfId="4536"/>
    <cellStyle name="Normal 2 5 6 2 2 2 3 2" xfId="16992"/>
    <cellStyle name="Normal 2 5 6 2 2 2 4" xfId="14252"/>
    <cellStyle name="Normal 2 5 6 2 2 3" xfId="5595"/>
    <cellStyle name="Normal 2 5 6 2 2 3 2" xfId="10611"/>
    <cellStyle name="Normal 2 5 6 2 2 3 2 2" xfId="23056"/>
    <cellStyle name="Normal 2 5 6 2 2 3 3" xfId="18049"/>
    <cellStyle name="Normal 2 5 6 2 2 4" xfId="8670"/>
    <cellStyle name="Normal 2 5 6 2 2 4 2" xfId="21116"/>
    <cellStyle name="Normal 2 5 6 2 2 5" xfId="12065"/>
    <cellStyle name="Normal 2 5 6 2 2 5 2" xfId="24501"/>
    <cellStyle name="Normal 2 5 6 2 2 6" xfId="7147"/>
    <cellStyle name="Normal 2 5 6 2 2 6 2" xfId="19598"/>
    <cellStyle name="Normal 2 5 6 2 2 7" xfId="3601"/>
    <cellStyle name="Normal 2 5 6 2 2 7 2" xfId="16109"/>
    <cellStyle name="Normal 2 5 6 2 2 8" xfId="13594"/>
    <cellStyle name="Normal 2 5 6 2 3" xfId="1797"/>
    <cellStyle name="Normal 2 5 6 2 3 2" xfId="4974"/>
    <cellStyle name="Normal 2 5 6 2 3 2 2" xfId="9991"/>
    <cellStyle name="Normal 2 5 6 2 3 2 2 2" xfId="22436"/>
    <cellStyle name="Normal 2 5 6 2 3 2 3" xfId="17429"/>
    <cellStyle name="Normal 2 5 6 2 3 3" xfId="5944"/>
    <cellStyle name="Normal 2 5 6 2 3 3 2" xfId="10959"/>
    <cellStyle name="Normal 2 5 6 2 3 3 2 2" xfId="23404"/>
    <cellStyle name="Normal 2 5 6 2 3 3 3" xfId="18397"/>
    <cellStyle name="Normal 2 5 6 2 3 4" xfId="8398"/>
    <cellStyle name="Normal 2 5 6 2 3 4 2" xfId="20844"/>
    <cellStyle name="Normal 2 5 6 2 3 5" xfId="12413"/>
    <cellStyle name="Normal 2 5 6 2 3 5 2" xfId="24849"/>
    <cellStyle name="Normal 2 5 6 2 3 6" xfId="7585"/>
    <cellStyle name="Normal 2 5 6 2 3 6 2" xfId="20035"/>
    <cellStyle name="Normal 2 5 6 2 3 7" xfId="3329"/>
    <cellStyle name="Normal 2 5 6 2 3 7 2" xfId="15837"/>
    <cellStyle name="Normal 2 5 6 2 3 8" xfId="14600"/>
    <cellStyle name="Normal 2 5 6 2 4" xfId="2347"/>
    <cellStyle name="Normal 2 5 6 2 4 2" xfId="6372"/>
    <cellStyle name="Normal 2 5 6 2 4 2 2" xfId="11387"/>
    <cellStyle name="Normal 2 5 6 2 4 2 2 2" xfId="23832"/>
    <cellStyle name="Normal 2 5 6 2 4 2 3" xfId="18825"/>
    <cellStyle name="Normal 2 5 6 2 4 3" xfId="12841"/>
    <cellStyle name="Normal 2 5 6 2 4 3 2" xfId="25277"/>
    <cellStyle name="Normal 2 5 6 2 4 4" xfId="9282"/>
    <cellStyle name="Normal 2 5 6 2 4 4 2" xfId="21727"/>
    <cellStyle name="Normal 2 5 6 2 4 5" xfId="4264"/>
    <cellStyle name="Normal 2 5 6 2 4 5 2" xfId="16720"/>
    <cellStyle name="Normal 2 5 6 2 4 6" xfId="15028"/>
    <cellStyle name="Normal 2 5 6 2 5" xfId="1182"/>
    <cellStyle name="Normal 2 5 6 2 5 2" xfId="10344"/>
    <cellStyle name="Normal 2 5 6 2 5 2 2" xfId="22789"/>
    <cellStyle name="Normal 2 5 6 2 5 3" xfId="5328"/>
    <cellStyle name="Normal 2 5 6 2 5 3 2" xfId="17782"/>
    <cellStyle name="Normal 2 5 6 2 5 4" xfId="13985"/>
    <cellStyle name="Normal 2 5 6 2 6" xfId="7905"/>
    <cellStyle name="Normal 2 5 6 2 6 2" xfId="20353"/>
    <cellStyle name="Normal 2 5 6 2 7" xfId="11798"/>
    <cellStyle name="Normal 2 5 6 2 7 2" xfId="24234"/>
    <cellStyle name="Normal 2 5 6 2 8" xfId="6875"/>
    <cellStyle name="Normal 2 5 6 2 8 2" xfId="19326"/>
    <cellStyle name="Normal 2 5 6 2 9" xfId="2826"/>
    <cellStyle name="Normal 2 5 6 2 9 2" xfId="15346"/>
    <cellStyle name="Normal 2 5 6 2_Degree data" xfId="2086"/>
    <cellStyle name="Normal 2 5 6 3" xfId="322"/>
    <cellStyle name="Normal 2 5 6 3 2" xfId="1448"/>
    <cellStyle name="Normal 2 5 6 3 2 2" xfId="9182"/>
    <cellStyle name="Normal 2 5 6 3 2 2 2" xfId="21627"/>
    <cellStyle name="Normal 2 5 6 3 2 3" xfId="4164"/>
    <cellStyle name="Normal 2 5 6 3 2 3 2" xfId="16620"/>
    <cellStyle name="Normal 2 5 6 3 2 4" xfId="14251"/>
    <cellStyle name="Normal 2 5 6 3 3" xfId="5594"/>
    <cellStyle name="Normal 2 5 6 3 3 2" xfId="10610"/>
    <cellStyle name="Normal 2 5 6 3 3 2 2" xfId="23055"/>
    <cellStyle name="Normal 2 5 6 3 3 3" xfId="18048"/>
    <cellStyle name="Normal 2 5 6 3 4" xfId="8298"/>
    <cellStyle name="Normal 2 5 6 3 4 2" xfId="20744"/>
    <cellStyle name="Normal 2 5 6 3 5" xfId="12064"/>
    <cellStyle name="Normal 2 5 6 3 5 2" xfId="24500"/>
    <cellStyle name="Normal 2 5 6 3 6" xfId="6775"/>
    <cellStyle name="Normal 2 5 6 3 6 2" xfId="19226"/>
    <cellStyle name="Normal 2 5 6 3 7" xfId="3229"/>
    <cellStyle name="Normal 2 5 6 3 7 2" xfId="15737"/>
    <cellStyle name="Normal 2 5 6 3 8" xfId="13147"/>
    <cellStyle name="Normal 2 5 6 4" xfId="684"/>
    <cellStyle name="Normal 2 5 6 4 2" xfId="1796"/>
    <cellStyle name="Normal 2 5 6 4 2 2" xfId="9553"/>
    <cellStyle name="Normal 2 5 6 4 2 2 2" xfId="21998"/>
    <cellStyle name="Normal 2 5 6 4 2 3" xfId="4535"/>
    <cellStyle name="Normal 2 5 6 4 2 3 2" xfId="16991"/>
    <cellStyle name="Normal 2 5 6 4 2 4" xfId="14599"/>
    <cellStyle name="Normal 2 5 6 4 3" xfId="5943"/>
    <cellStyle name="Normal 2 5 6 4 3 2" xfId="10958"/>
    <cellStyle name="Normal 2 5 6 4 3 2 2" xfId="23403"/>
    <cellStyle name="Normal 2 5 6 4 3 3" xfId="18396"/>
    <cellStyle name="Normal 2 5 6 4 4" xfId="8669"/>
    <cellStyle name="Normal 2 5 6 4 4 2" xfId="21115"/>
    <cellStyle name="Normal 2 5 6 4 5" xfId="12412"/>
    <cellStyle name="Normal 2 5 6 4 5 2" xfId="24848"/>
    <cellStyle name="Normal 2 5 6 4 6" xfId="7146"/>
    <cellStyle name="Normal 2 5 6 4 6 2" xfId="19597"/>
    <cellStyle name="Normal 2 5 6 4 7" xfId="3600"/>
    <cellStyle name="Normal 2 5 6 4 7 2" xfId="16108"/>
    <cellStyle name="Normal 2 5 6 4 8" xfId="13494"/>
    <cellStyle name="Normal 2 5 6 5" xfId="2245"/>
    <cellStyle name="Normal 2 5 6 5 2" xfId="4874"/>
    <cellStyle name="Normal 2 5 6 5 2 2" xfId="9891"/>
    <cellStyle name="Normal 2 5 6 5 2 2 2" xfId="22336"/>
    <cellStyle name="Normal 2 5 6 5 2 3" xfId="17329"/>
    <cellStyle name="Normal 2 5 6 5 3" xfId="6272"/>
    <cellStyle name="Normal 2 5 6 5 3 2" xfId="11287"/>
    <cellStyle name="Normal 2 5 6 5 3 2 2" xfId="23732"/>
    <cellStyle name="Normal 2 5 6 5 3 3" xfId="18725"/>
    <cellStyle name="Normal 2 5 6 5 4" xfId="8079"/>
    <cellStyle name="Normal 2 5 6 5 4 2" xfId="20527"/>
    <cellStyle name="Normal 2 5 6 5 5" xfId="12741"/>
    <cellStyle name="Normal 2 5 6 5 5 2" xfId="25177"/>
    <cellStyle name="Normal 2 5 6 5 6" xfId="7485"/>
    <cellStyle name="Normal 2 5 6 5 6 2" xfId="19935"/>
    <cellStyle name="Normal 2 5 6 5 7" xfId="3008"/>
    <cellStyle name="Normal 2 5 6 5 7 2" xfId="15520"/>
    <cellStyle name="Normal 2 5 6 5 8" xfId="14928"/>
    <cellStyle name="Normal 2 5 6 6" xfId="1082"/>
    <cellStyle name="Normal 2 5 6 6 2" xfId="8965"/>
    <cellStyle name="Normal 2 5 6 6 2 2" xfId="21410"/>
    <cellStyle name="Normal 2 5 6 6 3" xfId="3947"/>
    <cellStyle name="Normal 2 5 6 6 3 2" xfId="16403"/>
    <cellStyle name="Normal 2 5 6 6 4" xfId="13885"/>
    <cellStyle name="Normal 2 5 6 7" xfId="5228"/>
    <cellStyle name="Normal 2 5 6 7 2" xfId="10244"/>
    <cellStyle name="Normal 2 5 6 7 2 2" xfId="22689"/>
    <cellStyle name="Normal 2 5 6 7 3" xfId="17682"/>
    <cellStyle name="Normal 2 5 6 8" xfId="7805"/>
    <cellStyle name="Normal 2 5 6 8 2" xfId="20253"/>
    <cellStyle name="Normal 2 5 6 9" xfId="11698"/>
    <cellStyle name="Normal 2 5 6 9 2" xfId="24134"/>
    <cellStyle name="Normal 2 5 6_Degree data" xfId="2001"/>
    <cellStyle name="Normal 2 5 7" xfId="260"/>
    <cellStyle name="Normal 2 5 7 10" xfId="6606"/>
    <cellStyle name="Normal 2 5 7 10 2" xfId="19057"/>
    <cellStyle name="Normal 2 5 7 11" xfId="2669"/>
    <cellStyle name="Normal 2 5 7 11 2" xfId="15189"/>
    <cellStyle name="Normal 2 5 7 12" xfId="13090"/>
    <cellStyle name="Normal 2 5 7 2" xfId="474"/>
    <cellStyle name="Normal 2 5 7 2 10" xfId="13295"/>
    <cellStyle name="Normal 2 5 7 2 2" xfId="834"/>
    <cellStyle name="Normal 2 5 7 2 2 2" xfId="1451"/>
    <cellStyle name="Normal 2 5 7 2 2 2 2" xfId="9556"/>
    <cellStyle name="Normal 2 5 7 2 2 2 2 2" xfId="22001"/>
    <cellStyle name="Normal 2 5 7 2 2 2 3" xfId="4538"/>
    <cellStyle name="Normal 2 5 7 2 2 2 3 2" xfId="16994"/>
    <cellStyle name="Normal 2 5 7 2 2 2 4" xfId="14254"/>
    <cellStyle name="Normal 2 5 7 2 2 3" xfId="5597"/>
    <cellStyle name="Normal 2 5 7 2 2 3 2" xfId="10613"/>
    <cellStyle name="Normal 2 5 7 2 2 3 2 2" xfId="23058"/>
    <cellStyle name="Normal 2 5 7 2 2 3 3" xfId="18051"/>
    <cellStyle name="Normal 2 5 7 2 2 4" xfId="8672"/>
    <cellStyle name="Normal 2 5 7 2 2 4 2" xfId="21118"/>
    <cellStyle name="Normal 2 5 7 2 2 5" xfId="12067"/>
    <cellStyle name="Normal 2 5 7 2 2 5 2" xfId="24503"/>
    <cellStyle name="Normal 2 5 7 2 2 6" xfId="7149"/>
    <cellStyle name="Normal 2 5 7 2 2 6 2" xfId="19600"/>
    <cellStyle name="Normal 2 5 7 2 2 7" xfId="3603"/>
    <cellStyle name="Normal 2 5 7 2 2 7 2" xfId="16111"/>
    <cellStyle name="Normal 2 5 7 2 2 8" xfId="13642"/>
    <cellStyle name="Normal 2 5 7 2 3" xfId="1799"/>
    <cellStyle name="Normal 2 5 7 2 3 2" xfId="5022"/>
    <cellStyle name="Normal 2 5 7 2 3 2 2" xfId="10039"/>
    <cellStyle name="Normal 2 5 7 2 3 2 2 2" xfId="22484"/>
    <cellStyle name="Normal 2 5 7 2 3 2 3" xfId="17477"/>
    <cellStyle name="Normal 2 5 7 2 3 3" xfId="5946"/>
    <cellStyle name="Normal 2 5 7 2 3 3 2" xfId="10961"/>
    <cellStyle name="Normal 2 5 7 2 3 3 2 2" xfId="23406"/>
    <cellStyle name="Normal 2 5 7 2 3 3 3" xfId="18399"/>
    <cellStyle name="Normal 2 5 7 2 3 4" xfId="8446"/>
    <cellStyle name="Normal 2 5 7 2 3 4 2" xfId="20892"/>
    <cellStyle name="Normal 2 5 7 2 3 5" xfId="12415"/>
    <cellStyle name="Normal 2 5 7 2 3 5 2" xfId="24851"/>
    <cellStyle name="Normal 2 5 7 2 3 6" xfId="7633"/>
    <cellStyle name="Normal 2 5 7 2 3 6 2" xfId="20083"/>
    <cellStyle name="Normal 2 5 7 2 3 7" xfId="3377"/>
    <cellStyle name="Normal 2 5 7 2 3 7 2" xfId="15885"/>
    <cellStyle name="Normal 2 5 7 2 3 8" xfId="14602"/>
    <cellStyle name="Normal 2 5 7 2 4" xfId="2397"/>
    <cellStyle name="Normal 2 5 7 2 4 2" xfId="6420"/>
    <cellStyle name="Normal 2 5 7 2 4 2 2" xfId="11435"/>
    <cellStyle name="Normal 2 5 7 2 4 2 2 2" xfId="23880"/>
    <cellStyle name="Normal 2 5 7 2 4 2 3" xfId="18873"/>
    <cellStyle name="Normal 2 5 7 2 4 3" xfId="12889"/>
    <cellStyle name="Normal 2 5 7 2 4 3 2" xfId="25325"/>
    <cellStyle name="Normal 2 5 7 2 4 4" xfId="9330"/>
    <cellStyle name="Normal 2 5 7 2 4 4 2" xfId="21775"/>
    <cellStyle name="Normal 2 5 7 2 4 5" xfId="4312"/>
    <cellStyle name="Normal 2 5 7 2 4 5 2" xfId="16768"/>
    <cellStyle name="Normal 2 5 7 2 4 6" xfId="15076"/>
    <cellStyle name="Normal 2 5 7 2 5" xfId="1230"/>
    <cellStyle name="Normal 2 5 7 2 5 2" xfId="10392"/>
    <cellStyle name="Normal 2 5 7 2 5 2 2" xfId="22837"/>
    <cellStyle name="Normal 2 5 7 2 5 3" xfId="5376"/>
    <cellStyle name="Normal 2 5 7 2 5 3 2" xfId="17830"/>
    <cellStyle name="Normal 2 5 7 2 5 4" xfId="14033"/>
    <cellStyle name="Normal 2 5 7 2 6" xfId="7953"/>
    <cellStyle name="Normal 2 5 7 2 6 2" xfId="20401"/>
    <cellStyle name="Normal 2 5 7 2 7" xfId="11846"/>
    <cellStyle name="Normal 2 5 7 2 7 2" xfId="24282"/>
    <cellStyle name="Normal 2 5 7 2 8" xfId="6923"/>
    <cellStyle name="Normal 2 5 7 2 8 2" xfId="19374"/>
    <cellStyle name="Normal 2 5 7 2 9" xfId="2874"/>
    <cellStyle name="Normal 2 5 7 2 9 2" xfId="15394"/>
    <cellStyle name="Normal 2 5 7 2_Degree data" xfId="2056"/>
    <cellStyle name="Normal 2 5 7 3" xfId="623"/>
    <cellStyle name="Normal 2 5 7 3 2" xfId="1450"/>
    <cellStyle name="Normal 2 5 7 3 2 2" xfId="9125"/>
    <cellStyle name="Normal 2 5 7 3 2 2 2" xfId="21570"/>
    <cellStyle name="Normal 2 5 7 3 2 3" xfId="4107"/>
    <cellStyle name="Normal 2 5 7 3 2 3 2" xfId="16563"/>
    <cellStyle name="Normal 2 5 7 3 2 4" xfId="14253"/>
    <cellStyle name="Normal 2 5 7 3 3" xfId="5596"/>
    <cellStyle name="Normal 2 5 7 3 3 2" xfId="10612"/>
    <cellStyle name="Normal 2 5 7 3 3 2 2" xfId="23057"/>
    <cellStyle name="Normal 2 5 7 3 3 3" xfId="18050"/>
    <cellStyle name="Normal 2 5 7 3 4" xfId="8241"/>
    <cellStyle name="Normal 2 5 7 3 4 2" xfId="20687"/>
    <cellStyle name="Normal 2 5 7 3 5" xfId="12066"/>
    <cellStyle name="Normal 2 5 7 3 5 2" xfId="24502"/>
    <cellStyle name="Normal 2 5 7 3 6" xfId="6718"/>
    <cellStyle name="Normal 2 5 7 3 6 2" xfId="19169"/>
    <cellStyle name="Normal 2 5 7 3 7" xfId="3172"/>
    <cellStyle name="Normal 2 5 7 3 7 2" xfId="15680"/>
    <cellStyle name="Normal 2 5 7 3 8" xfId="13437"/>
    <cellStyle name="Normal 2 5 7 4" xfId="1798"/>
    <cellStyle name="Normal 2 5 7 4 2" xfId="4537"/>
    <cellStyle name="Normal 2 5 7 4 2 2" xfId="9555"/>
    <cellStyle name="Normal 2 5 7 4 2 2 2" xfId="22000"/>
    <cellStyle name="Normal 2 5 7 4 2 3" xfId="16993"/>
    <cellStyle name="Normal 2 5 7 4 3" xfId="5945"/>
    <cellStyle name="Normal 2 5 7 4 3 2" xfId="10960"/>
    <cellStyle name="Normal 2 5 7 4 3 2 2" xfId="23405"/>
    <cellStyle name="Normal 2 5 7 4 3 3" xfId="18398"/>
    <cellStyle name="Normal 2 5 7 4 4" xfId="8671"/>
    <cellStyle name="Normal 2 5 7 4 4 2" xfId="21117"/>
    <cellStyle name="Normal 2 5 7 4 5" xfId="12414"/>
    <cellStyle name="Normal 2 5 7 4 5 2" xfId="24850"/>
    <cellStyle name="Normal 2 5 7 4 6" xfId="7148"/>
    <cellStyle name="Normal 2 5 7 4 6 2" xfId="19599"/>
    <cellStyle name="Normal 2 5 7 4 7" xfId="3602"/>
    <cellStyle name="Normal 2 5 7 4 7 2" xfId="16110"/>
    <cellStyle name="Normal 2 5 7 4 8" xfId="14601"/>
    <cellStyle name="Normal 2 5 7 5" xfId="2183"/>
    <cellStyle name="Normal 2 5 7 5 2" xfId="4817"/>
    <cellStyle name="Normal 2 5 7 5 2 2" xfId="9834"/>
    <cellStyle name="Normal 2 5 7 5 2 2 2" xfId="22279"/>
    <cellStyle name="Normal 2 5 7 5 2 3" xfId="17272"/>
    <cellStyle name="Normal 2 5 7 5 3" xfId="6215"/>
    <cellStyle name="Normal 2 5 7 5 3 2" xfId="11230"/>
    <cellStyle name="Normal 2 5 7 5 3 2 2" xfId="23675"/>
    <cellStyle name="Normal 2 5 7 5 3 3" xfId="18668"/>
    <cellStyle name="Normal 2 5 7 5 4" xfId="8127"/>
    <cellStyle name="Normal 2 5 7 5 4 2" xfId="20575"/>
    <cellStyle name="Normal 2 5 7 5 5" xfId="12684"/>
    <cellStyle name="Normal 2 5 7 5 5 2" xfId="25120"/>
    <cellStyle name="Normal 2 5 7 5 6" xfId="7428"/>
    <cellStyle name="Normal 2 5 7 5 6 2" xfId="19878"/>
    <cellStyle name="Normal 2 5 7 5 7" xfId="3057"/>
    <cellStyle name="Normal 2 5 7 5 7 2" xfId="15568"/>
    <cellStyle name="Normal 2 5 7 5 8" xfId="14871"/>
    <cellStyle name="Normal 2 5 7 6" xfId="1025"/>
    <cellStyle name="Normal 2 5 7 6 2" xfId="9013"/>
    <cellStyle name="Normal 2 5 7 6 2 2" xfId="21458"/>
    <cellStyle name="Normal 2 5 7 6 3" xfId="3995"/>
    <cellStyle name="Normal 2 5 7 6 3 2" xfId="16451"/>
    <cellStyle name="Normal 2 5 7 6 4" xfId="13828"/>
    <cellStyle name="Normal 2 5 7 7" xfId="5171"/>
    <cellStyle name="Normal 2 5 7 7 2" xfId="10187"/>
    <cellStyle name="Normal 2 5 7 7 2 2" xfId="22632"/>
    <cellStyle name="Normal 2 5 7 7 3" xfId="17625"/>
    <cellStyle name="Normal 2 5 7 8" xfId="7748"/>
    <cellStyle name="Normal 2 5 7 8 2" xfId="20196"/>
    <cellStyle name="Normal 2 5 7 9" xfId="11641"/>
    <cellStyle name="Normal 2 5 7 9 2" xfId="24077"/>
    <cellStyle name="Normal 2 5 7_Degree data" xfId="2109"/>
    <cellStyle name="Normal 2 5 8" xfId="530"/>
    <cellStyle name="Normal 2 5 8 10" xfId="2930"/>
    <cellStyle name="Normal 2 5 8 10 2" xfId="15450"/>
    <cellStyle name="Normal 2 5 8 11" xfId="13351"/>
    <cellStyle name="Normal 2 5 8 2" xfId="890"/>
    <cellStyle name="Normal 2 5 8 2 2" xfId="1452"/>
    <cellStyle name="Normal 2 5 8 2 2 2" xfId="9386"/>
    <cellStyle name="Normal 2 5 8 2 2 2 2" xfId="21831"/>
    <cellStyle name="Normal 2 5 8 2 2 3" xfId="4368"/>
    <cellStyle name="Normal 2 5 8 2 2 3 2" xfId="16824"/>
    <cellStyle name="Normal 2 5 8 2 2 4" xfId="14255"/>
    <cellStyle name="Normal 2 5 8 2 3" xfId="5598"/>
    <cellStyle name="Normal 2 5 8 2 3 2" xfId="10614"/>
    <cellStyle name="Normal 2 5 8 2 3 2 2" xfId="23059"/>
    <cellStyle name="Normal 2 5 8 2 3 3" xfId="18052"/>
    <cellStyle name="Normal 2 5 8 2 4" xfId="8502"/>
    <cellStyle name="Normal 2 5 8 2 4 2" xfId="20948"/>
    <cellStyle name="Normal 2 5 8 2 5" xfId="12068"/>
    <cellStyle name="Normal 2 5 8 2 5 2" xfId="24504"/>
    <cellStyle name="Normal 2 5 8 2 6" xfId="6979"/>
    <cellStyle name="Normal 2 5 8 2 6 2" xfId="19430"/>
    <cellStyle name="Normal 2 5 8 2 7" xfId="3433"/>
    <cellStyle name="Normal 2 5 8 2 7 2" xfId="15941"/>
    <cellStyle name="Normal 2 5 8 2 8" xfId="13698"/>
    <cellStyle name="Normal 2 5 8 3" xfId="1800"/>
    <cellStyle name="Normal 2 5 8 3 2" xfId="4539"/>
    <cellStyle name="Normal 2 5 8 3 2 2" xfId="9557"/>
    <cellStyle name="Normal 2 5 8 3 2 2 2" xfId="22002"/>
    <cellStyle name="Normal 2 5 8 3 2 3" xfId="16995"/>
    <cellStyle name="Normal 2 5 8 3 3" xfId="5947"/>
    <cellStyle name="Normal 2 5 8 3 3 2" xfId="10962"/>
    <cellStyle name="Normal 2 5 8 3 3 2 2" xfId="23407"/>
    <cellStyle name="Normal 2 5 8 3 3 3" xfId="18400"/>
    <cellStyle name="Normal 2 5 8 3 4" xfId="8673"/>
    <cellStyle name="Normal 2 5 8 3 4 2" xfId="21119"/>
    <cellStyle name="Normal 2 5 8 3 5" xfId="12416"/>
    <cellStyle name="Normal 2 5 8 3 5 2" xfId="24852"/>
    <cellStyle name="Normal 2 5 8 3 6" xfId="7150"/>
    <cellStyle name="Normal 2 5 8 3 6 2" xfId="19601"/>
    <cellStyle name="Normal 2 5 8 3 7" xfId="3604"/>
    <cellStyle name="Normal 2 5 8 3 7 2" xfId="16112"/>
    <cellStyle name="Normal 2 5 8 3 8" xfId="14603"/>
    <cellStyle name="Normal 2 5 8 4" xfId="2453"/>
    <cellStyle name="Normal 2 5 8 4 2" xfId="5078"/>
    <cellStyle name="Normal 2 5 8 4 2 2" xfId="10095"/>
    <cellStyle name="Normal 2 5 8 4 2 2 2" xfId="22540"/>
    <cellStyle name="Normal 2 5 8 4 2 3" xfId="17533"/>
    <cellStyle name="Normal 2 5 8 4 3" xfId="6476"/>
    <cellStyle name="Normal 2 5 8 4 3 2" xfId="11491"/>
    <cellStyle name="Normal 2 5 8 4 3 2 2" xfId="23936"/>
    <cellStyle name="Normal 2 5 8 4 3 3" xfId="18929"/>
    <cellStyle name="Normal 2 5 8 4 4" xfId="8183"/>
    <cellStyle name="Normal 2 5 8 4 4 2" xfId="20631"/>
    <cellStyle name="Normal 2 5 8 4 5" xfId="12945"/>
    <cellStyle name="Normal 2 5 8 4 5 2" xfId="25381"/>
    <cellStyle name="Normal 2 5 8 4 6" xfId="7689"/>
    <cellStyle name="Normal 2 5 8 4 6 2" xfId="20139"/>
    <cellStyle name="Normal 2 5 8 4 7" xfId="3113"/>
    <cellStyle name="Normal 2 5 8 4 7 2" xfId="15624"/>
    <cellStyle name="Normal 2 5 8 4 8" xfId="15132"/>
    <cellStyle name="Normal 2 5 8 5" xfId="1286"/>
    <cellStyle name="Normal 2 5 8 5 2" xfId="9069"/>
    <cellStyle name="Normal 2 5 8 5 2 2" xfId="21514"/>
    <cellStyle name="Normal 2 5 8 5 3" xfId="4051"/>
    <cellStyle name="Normal 2 5 8 5 3 2" xfId="16507"/>
    <cellStyle name="Normal 2 5 8 5 4" xfId="14089"/>
    <cellStyle name="Normal 2 5 8 6" xfId="5432"/>
    <cellStyle name="Normal 2 5 8 6 2" xfId="10448"/>
    <cellStyle name="Normal 2 5 8 6 2 2" xfId="22893"/>
    <cellStyle name="Normal 2 5 8 6 3" xfId="17886"/>
    <cellStyle name="Normal 2 5 8 7" xfId="8009"/>
    <cellStyle name="Normal 2 5 8 7 2" xfId="20457"/>
    <cellStyle name="Normal 2 5 8 8" xfId="11902"/>
    <cellStyle name="Normal 2 5 8 8 2" xfId="24338"/>
    <cellStyle name="Normal 2 5 8 9" xfId="6662"/>
    <cellStyle name="Normal 2 5 8 9 2" xfId="19113"/>
    <cellStyle name="Normal 2 5 8_Degree data" xfId="2000"/>
    <cellStyle name="Normal 2 5 9" xfId="366"/>
    <cellStyle name="Normal 2 5 9 10" xfId="13190"/>
    <cellStyle name="Normal 2 5 9 2" xfId="727"/>
    <cellStyle name="Normal 2 5 9 2 2" xfId="1453"/>
    <cellStyle name="Normal 2 5 9 2 2 2" xfId="9558"/>
    <cellStyle name="Normal 2 5 9 2 2 2 2" xfId="22003"/>
    <cellStyle name="Normal 2 5 9 2 2 3" xfId="4540"/>
    <cellStyle name="Normal 2 5 9 2 2 3 2" xfId="16996"/>
    <cellStyle name="Normal 2 5 9 2 2 4" xfId="14256"/>
    <cellStyle name="Normal 2 5 9 2 3" xfId="5599"/>
    <cellStyle name="Normal 2 5 9 2 3 2" xfId="10615"/>
    <cellStyle name="Normal 2 5 9 2 3 2 2" xfId="23060"/>
    <cellStyle name="Normal 2 5 9 2 3 3" xfId="18053"/>
    <cellStyle name="Normal 2 5 9 2 4" xfId="8674"/>
    <cellStyle name="Normal 2 5 9 2 4 2" xfId="21120"/>
    <cellStyle name="Normal 2 5 9 2 5" xfId="12069"/>
    <cellStyle name="Normal 2 5 9 2 5 2" xfId="24505"/>
    <cellStyle name="Normal 2 5 9 2 6" xfId="7151"/>
    <cellStyle name="Normal 2 5 9 2 6 2" xfId="19602"/>
    <cellStyle name="Normal 2 5 9 2 7" xfId="3605"/>
    <cellStyle name="Normal 2 5 9 2 7 2" xfId="16113"/>
    <cellStyle name="Normal 2 5 9 2 8" xfId="13537"/>
    <cellStyle name="Normal 2 5 9 3" xfId="1801"/>
    <cellStyle name="Normal 2 5 9 3 2" xfId="4917"/>
    <cellStyle name="Normal 2 5 9 3 2 2" xfId="9934"/>
    <cellStyle name="Normal 2 5 9 3 2 2 2" xfId="22379"/>
    <cellStyle name="Normal 2 5 9 3 2 3" xfId="17372"/>
    <cellStyle name="Normal 2 5 9 3 3" xfId="5948"/>
    <cellStyle name="Normal 2 5 9 3 3 2" xfId="10963"/>
    <cellStyle name="Normal 2 5 9 3 3 2 2" xfId="23408"/>
    <cellStyle name="Normal 2 5 9 3 3 3" xfId="18401"/>
    <cellStyle name="Normal 2 5 9 3 4" xfId="8341"/>
    <cellStyle name="Normal 2 5 9 3 4 2" xfId="20787"/>
    <cellStyle name="Normal 2 5 9 3 5" xfId="12417"/>
    <cellStyle name="Normal 2 5 9 3 5 2" xfId="24853"/>
    <cellStyle name="Normal 2 5 9 3 6" xfId="7528"/>
    <cellStyle name="Normal 2 5 9 3 6 2" xfId="19978"/>
    <cellStyle name="Normal 2 5 9 3 7" xfId="3272"/>
    <cellStyle name="Normal 2 5 9 3 7 2" xfId="15780"/>
    <cellStyle name="Normal 2 5 9 3 8" xfId="14604"/>
    <cellStyle name="Normal 2 5 9 4" xfId="2289"/>
    <cellStyle name="Normal 2 5 9 4 2" xfId="6315"/>
    <cellStyle name="Normal 2 5 9 4 2 2" xfId="11330"/>
    <cellStyle name="Normal 2 5 9 4 2 2 2" xfId="23775"/>
    <cellStyle name="Normal 2 5 9 4 2 3" xfId="18768"/>
    <cellStyle name="Normal 2 5 9 4 3" xfId="12784"/>
    <cellStyle name="Normal 2 5 9 4 3 2" xfId="25220"/>
    <cellStyle name="Normal 2 5 9 4 4" xfId="9225"/>
    <cellStyle name="Normal 2 5 9 4 4 2" xfId="21670"/>
    <cellStyle name="Normal 2 5 9 4 5" xfId="4207"/>
    <cellStyle name="Normal 2 5 9 4 5 2" xfId="16663"/>
    <cellStyle name="Normal 2 5 9 4 6" xfId="14971"/>
    <cellStyle name="Normal 2 5 9 5" xfId="1125"/>
    <cellStyle name="Normal 2 5 9 5 2" xfId="10287"/>
    <cellStyle name="Normal 2 5 9 5 2 2" xfId="22732"/>
    <cellStyle name="Normal 2 5 9 5 3" xfId="5271"/>
    <cellStyle name="Normal 2 5 9 5 3 2" xfId="17725"/>
    <cellStyle name="Normal 2 5 9 5 4" xfId="13928"/>
    <cellStyle name="Normal 2 5 9 6" xfId="7848"/>
    <cellStyle name="Normal 2 5 9 6 2" xfId="20296"/>
    <cellStyle name="Normal 2 5 9 7" xfId="11741"/>
    <cellStyle name="Normal 2 5 9 7 2" xfId="24177"/>
    <cellStyle name="Normal 2 5 9 8" xfId="6818"/>
    <cellStyle name="Normal 2 5 9 8 2" xfId="19269"/>
    <cellStyle name="Normal 2 5 9 9" xfId="2769"/>
    <cellStyle name="Normal 2 5 9 9 2" xfId="15289"/>
    <cellStyle name="Normal 2 5 9_Degree data" xfId="1999"/>
    <cellStyle name="Normal 2 5_Degree data" xfId="2341"/>
    <cellStyle name="Normal 2 6" xfId="63"/>
    <cellStyle name="Normal 2 6 2" xfId="534"/>
    <cellStyle name="Normal 2 6 3" xfId="3116"/>
    <cellStyle name="Normal 2 6_Degree data" xfId="1998"/>
    <cellStyle name="Normal 2 7" xfId="3838"/>
    <cellStyle name="Normal 20" xfId="54"/>
    <cellStyle name="Normal 21" xfId="55"/>
    <cellStyle name="Normal 22" xfId="56"/>
    <cellStyle name="Normal 23" xfId="57"/>
    <cellStyle name="Normal 24" xfId="118"/>
    <cellStyle name="Normal 25" xfId="58"/>
    <cellStyle name="Normal 26" xfId="59"/>
    <cellStyle name="Normal 27" xfId="31"/>
    <cellStyle name="Normal 28" xfId="32"/>
    <cellStyle name="Normal 29" xfId="33"/>
    <cellStyle name="Normal 3" xfId="4"/>
    <cellStyle name="Normal 3 2" xfId="132"/>
    <cellStyle name="Normal 3 2 2" xfId="537"/>
    <cellStyle name="Normal 3 2 2 10" xfId="2934"/>
    <cellStyle name="Normal 3 2 2 10 2" xfId="15454"/>
    <cellStyle name="Normal 3 2 2 11" xfId="13355"/>
    <cellStyle name="Normal 3 2 2 2" xfId="894"/>
    <cellStyle name="Normal 3 2 2 2 2" xfId="1454"/>
    <cellStyle name="Normal 3 2 2 2 2 2" xfId="9390"/>
    <cellStyle name="Normal 3 2 2 2 2 2 2" xfId="21835"/>
    <cellStyle name="Normal 3 2 2 2 2 3" xfId="4372"/>
    <cellStyle name="Normal 3 2 2 2 2 3 2" xfId="16828"/>
    <cellStyle name="Normal 3 2 2 2 2 4" xfId="14257"/>
    <cellStyle name="Normal 3 2 2 2 3" xfId="5600"/>
    <cellStyle name="Normal 3 2 2 2 3 2" xfId="10616"/>
    <cellStyle name="Normal 3 2 2 2 3 2 2" xfId="23061"/>
    <cellStyle name="Normal 3 2 2 2 3 3" xfId="18054"/>
    <cellStyle name="Normal 3 2 2 2 4" xfId="8506"/>
    <cellStyle name="Normal 3 2 2 2 4 2" xfId="20952"/>
    <cellStyle name="Normal 3 2 2 2 5" xfId="12070"/>
    <cellStyle name="Normal 3 2 2 2 5 2" xfId="24506"/>
    <cellStyle name="Normal 3 2 2 2 6" xfId="6983"/>
    <cellStyle name="Normal 3 2 2 2 6 2" xfId="19434"/>
    <cellStyle name="Normal 3 2 2 2 7" xfId="3437"/>
    <cellStyle name="Normal 3 2 2 2 7 2" xfId="15945"/>
    <cellStyle name="Normal 3 2 2 2 8" xfId="13702"/>
    <cellStyle name="Normal 3 2 2 3" xfId="1802"/>
    <cellStyle name="Normal 3 2 2 3 2" xfId="4541"/>
    <cellStyle name="Normal 3 2 2 3 2 2" xfId="9559"/>
    <cellStyle name="Normal 3 2 2 3 2 2 2" xfId="22004"/>
    <cellStyle name="Normal 3 2 2 3 2 3" xfId="16997"/>
    <cellStyle name="Normal 3 2 2 3 3" xfId="5949"/>
    <cellStyle name="Normal 3 2 2 3 3 2" xfId="10964"/>
    <cellStyle name="Normal 3 2 2 3 3 2 2" xfId="23409"/>
    <cellStyle name="Normal 3 2 2 3 3 3" xfId="18402"/>
    <cellStyle name="Normal 3 2 2 3 4" xfId="8675"/>
    <cellStyle name="Normal 3 2 2 3 4 2" xfId="21121"/>
    <cellStyle name="Normal 3 2 2 3 5" xfId="12418"/>
    <cellStyle name="Normal 3 2 2 3 5 2" xfId="24854"/>
    <cellStyle name="Normal 3 2 2 3 6" xfId="7152"/>
    <cellStyle name="Normal 3 2 2 3 6 2" xfId="19603"/>
    <cellStyle name="Normal 3 2 2 3 7" xfId="3606"/>
    <cellStyle name="Normal 3 2 2 3 7 2" xfId="16114"/>
    <cellStyle name="Normal 3 2 2 3 8" xfId="14605"/>
    <cellStyle name="Normal 3 2 2 4" xfId="2460"/>
    <cellStyle name="Normal 3 2 2 4 2" xfId="5082"/>
    <cellStyle name="Normal 3 2 2 4 2 2" xfId="10099"/>
    <cellStyle name="Normal 3 2 2 4 2 2 2" xfId="22544"/>
    <cellStyle name="Normal 3 2 2 4 2 3" xfId="17537"/>
    <cellStyle name="Normal 3 2 2 4 3" xfId="6480"/>
    <cellStyle name="Normal 3 2 2 4 3 2" xfId="11495"/>
    <cellStyle name="Normal 3 2 2 4 3 2 2" xfId="23940"/>
    <cellStyle name="Normal 3 2 2 4 3 3" xfId="18933"/>
    <cellStyle name="Normal 3 2 2 4 4" xfId="8187"/>
    <cellStyle name="Normal 3 2 2 4 4 2" xfId="20635"/>
    <cellStyle name="Normal 3 2 2 4 5" xfId="12949"/>
    <cellStyle name="Normal 3 2 2 4 5 2" xfId="25385"/>
    <cellStyle name="Normal 3 2 2 4 6" xfId="7693"/>
    <cellStyle name="Normal 3 2 2 4 6 2" xfId="20143"/>
    <cellStyle name="Normal 3 2 2 4 7" xfId="3118"/>
    <cellStyle name="Normal 3 2 2 4 7 2" xfId="15628"/>
    <cellStyle name="Normal 3 2 2 4 8" xfId="15136"/>
    <cellStyle name="Normal 3 2 2 5" xfId="1290"/>
    <cellStyle name="Normal 3 2 2 5 2" xfId="9073"/>
    <cellStyle name="Normal 3 2 2 5 2 2" xfId="21518"/>
    <cellStyle name="Normal 3 2 2 5 3" xfId="4055"/>
    <cellStyle name="Normal 3 2 2 5 3 2" xfId="16511"/>
    <cellStyle name="Normal 3 2 2 5 4" xfId="14093"/>
    <cellStyle name="Normal 3 2 2 6" xfId="5436"/>
    <cellStyle name="Normal 3 2 2 6 2" xfId="10452"/>
    <cellStyle name="Normal 3 2 2 6 2 2" xfId="22897"/>
    <cellStyle name="Normal 3 2 2 6 3" xfId="17890"/>
    <cellStyle name="Normal 3 2 2 7" xfId="8013"/>
    <cellStyle name="Normal 3 2 2 7 2" xfId="20461"/>
    <cellStyle name="Normal 3 2 2 8" xfId="11906"/>
    <cellStyle name="Normal 3 2 2 8 2" xfId="24342"/>
    <cellStyle name="Normal 3 2 2 9" xfId="6666"/>
    <cellStyle name="Normal 3 2 2 9 2" xfId="19117"/>
    <cellStyle name="Normal 3 2 2_Degree data" xfId="2026"/>
    <cellStyle name="Normal 3 3" xfId="109"/>
    <cellStyle name="Normal 3 4" xfId="81"/>
    <cellStyle name="Normal 3 5" xfId="2620"/>
    <cellStyle name="Normal 3 6" xfId="2628"/>
    <cellStyle name="Normal 30" xfId="34"/>
    <cellStyle name="Normal 31" xfId="35"/>
    <cellStyle name="Normal 32" xfId="36"/>
    <cellStyle name="Normal 33" xfId="37"/>
    <cellStyle name="Normal 34" xfId="38"/>
    <cellStyle name="Normal 35" xfId="39"/>
    <cellStyle name="Normal 36" xfId="40"/>
    <cellStyle name="Normal 37" xfId="41"/>
    <cellStyle name="Normal 38" xfId="119"/>
    <cellStyle name="Normal 39" xfId="42"/>
    <cellStyle name="Normal 4" xfId="5"/>
    <cellStyle name="Normal 4 2" xfId="138"/>
    <cellStyle name="Normal 4 2 2" xfId="536"/>
    <cellStyle name="Normal 4 3" xfId="85"/>
    <cellStyle name="Normal 4 4" xfId="70"/>
    <cellStyle name="Normal 4 4 10" xfId="2931"/>
    <cellStyle name="Normal 4 4 10 2" xfId="15451"/>
    <cellStyle name="Normal 4 4 2" xfId="531"/>
    <cellStyle name="Normal 4 4 2 2" xfId="1455"/>
    <cellStyle name="Normal 4 4 2 2 2" xfId="9387"/>
    <cellStyle name="Normal 4 4 2 2 2 2" xfId="21832"/>
    <cellStyle name="Normal 4 4 2 2 3" xfId="4369"/>
    <cellStyle name="Normal 4 4 2 2 3 2" xfId="16825"/>
    <cellStyle name="Normal 4 4 2 2 4" xfId="14258"/>
    <cellStyle name="Normal 4 4 2 3" xfId="5601"/>
    <cellStyle name="Normal 4 4 2 3 2" xfId="10617"/>
    <cellStyle name="Normal 4 4 2 3 2 2" xfId="23062"/>
    <cellStyle name="Normal 4 4 2 3 3" xfId="18055"/>
    <cellStyle name="Normal 4 4 2 4" xfId="8503"/>
    <cellStyle name="Normal 4 4 2 4 2" xfId="20949"/>
    <cellStyle name="Normal 4 4 2 5" xfId="12071"/>
    <cellStyle name="Normal 4 4 2 5 2" xfId="24507"/>
    <cellStyle name="Normal 4 4 2 6" xfId="6980"/>
    <cellStyle name="Normal 4 4 2 6 2" xfId="19431"/>
    <cellStyle name="Normal 4 4 2 7" xfId="3434"/>
    <cellStyle name="Normal 4 4 2 7 2" xfId="15942"/>
    <cellStyle name="Normal 4 4 2 8" xfId="13352"/>
    <cellStyle name="Normal 4 4 3" xfId="891"/>
    <cellStyle name="Normal 4 4 3 2" xfId="1803"/>
    <cellStyle name="Normal 4 4 3 2 2" xfId="9560"/>
    <cellStyle name="Normal 4 4 3 2 2 2" xfId="22005"/>
    <cellStyle name="Normal 4 4 3 2 3" xfId="4542"/>
    <cellStyle name="Normal 4 4 3 2 3 2" xfId="16998"/>
    <cellStyle name="Normal 4 4 3 2 4" xfId="14606"/>
    <cellStyle name="Normal 4 4 3 3" xfId="5950"/>
    <cellStyle name="Normal 4 4 3 3 2" xfId="10965"/>
    <cellStyle name="Normal 4 4 3 3 2 2" xfId="23410"/>
    <cellStyle name="Normal 4 4 3 3 3" xfId="18403"/>
    <cellStyle name="Normal 4 4 3 4" xfId="8676"/>
    <cellStyle name="Normal 4 4 3 4 2" xfId="21122"/>
    <cellStyle name="Normal 4 4 3 5" xfId="12419"/>
    <cellStyle name="Normal 4 4 3 5 2" xfId="24855"/>
    <cellStyle name="Normal 4 4 3 6" xfId="7153"/>
    <cellStyle name="Normal 4 4 3 6 2" xfId="19604"/>
    <cellStyle name="Normal 4 4 3 7" xfId="3607"/>
    <cellStyle name="Normal 4 4 3 7 2" xfId="16115"/>
    <cellStyle name="Normal 4 4 3 8" xfId="13699"/>
    <cellStyle name="Normal 4 4 4" xfId="2454"/>
    <cellStyle name="Normal 4 4 4 2" xfId="5079"/>
    <cellStyle name="Normal 4 4 4 2 2" xfId="10096"/>
    <cellStyle name="Normal 4 4 4 2 2 2" xfId="22541"/>
    <cellStyle name="Normal 4 4 4 2 3" xfId="17534"/>
    <cellStyle name="Normal 4 4 4 3" xfId="6477"/>
    <cellStyle name="Normal 4 4 4 3 2" xfId="11492"/>
    <cellStyle name="Normal 4 4 4 3 2 2" xfId="23937"/>
    <cellStyle name="Normal 4 4 4 3 3" xfId="18930"/>
    <cellStyle name="Normal 4 4 4 4" xfId="8184"/>
    <cellStyle name="Normal 4 4 4 4 2" xfId="20632"/>
    <cellStyle name="Normal 4 4 4 5" xfId="12946"/>
    <cellStyle name="Normal 4 4 4 5 2" xfId="25382"/>
    <cellStyle name="Normal 4 4 4 6" xfId="7690"/>
    <cellStyle name="Normal 4 4 4 6 2" xfId="20140"/>
    <cellStyle name="Normal 4 4 4 7" xfId="3114"/>
    <cellStyle name="Normal 4 4 4 7 2" xfId="15625"/>
    <cellStyle name="Normal 4 4 4 8" xfId="15133"/>
    <cellStyle name="Normal 4 4 5" xfId="1287"/>
    <cellStyle name="Normal 4 4 5 2" xfId="9070"/>
    <cellStyle name="Normal 4 4 5 2 2" xfId="21515"/>
    <cellStyle name="Normal 4 4 5 3" xfId="4052"/>
    <cellStyle name="Normal 4 4 5 3 2" xfId="16508"/>
    <cellStyle name="Normal 4 4 5 4" xfId="14090"/>
    <cellStyle name="Normal 4 4 6" xfId="5433"/>
    <cellStyle name="Normal 4 4 6 2" xfId="10449"/>
    <cellStyle name="Normal 4 4 6 2 2" xfId="22894"/>
    <cellStyle name="Normal 4 4 6 3" xfId="17887"/>
    <cellStyle name="Normal 4 4 7" xfId="8010"/>
    <cellStyle name="Normal 4 4 7 2" xfId="20458"/>
    <cellStyle name="Normal 4 4 8" xfId="11903"/>
    <cellStyle name="Normal 4 4 8 2" xfId="24339"/>
    <cellStyle name="Normal 4 4 9" xfId="6663"/>
    <cellStyle name="Normal 4 4 9 2" xfId="19114"/>
    <cellStyle name="Normal 4 4_Degree data" xfId="2025"/>
    <cellStyle name="Normal 40" xfId="43"/>
    <cellStyle name="Normal 41" xfId="44"/>
    <cellStyle name="Normal 42" xfId="45"/>
    <cellStyle name="Normal 43" xfId="46"/>
    <cellStyle name="Normal 44" xfId="47"/>
    <cellStyle name="Normal 45" xfId="48"/>
    <cellStyle name="Normal 46" xfId="49"/>
    <cellStyle name="Normal 47" xfId="50"/>
    <cellStyle name="Normal 48" xfId="51"/>
    <cellStyle name="Normal 49" xfId="60"/>
    <cellStyle name="Normal 5" xfId="68"/>
    <cellStyle name="Normal 5 10" xfId="1804"/>
    <cellStyle name="Normal 5 10 2" xfId="4739"/>
    <cellStyle name="Normal 5 10 2 2" xfId="9756"/>
    <cellStyle name="Normal 5 10 2 2 2" xfId="22201"/>
    <cellStyle name="Normal 5 10 2 3" xfId="17194"/>
    <cellStyle name="Normal 5 10 3" xfId="5951"/>
    <cellStyle name="Normal 5 10 3 2" xfId="10966"/>
    <cellStyle name="Normal 5 10 3 2 2" xfId="23411"/>
    <cellStyle name="Normal 5 10 3 3" xfId="18404"/>
    <cellStyle name="Normal 5 10 4" xfId="8876"/>
    <cellStyle name="Normal 5 10 4 2" xfId="21321"/>
    <cellStyle name="Normal 5 10 5" xfId="12420"/>
    <cellStyle name="Normal 5 10 5 2" xfId="24856"/>
    <cellStyle name="Normal 5 10 6" xfId="7350"/>
    <cellStyle name="Normal 5 10 6 2" xfId="19800"/>
    <cellStyle name="Normal 5 10 7" xfId="3858"/>
    <cellStyle name="Normal 5 10 7 2" xfId="16314"/>
    <cellStyle name="Normal 5 10 8" xfId="14607"/>
    <cellStyle name="Normal 5 11" xfId="2043"/>
    <cellStyle name="Normal 5 11 2" xfId="6137"/>
    <cellStyle name="Normal 5 11 2 2" xfId="11152"/>
    <cellStyle name="Normal 5 11 2 2 2" xfId="23597"/>
    <cellStyle name="Normal 5 11 2 3" xfId="18590"/>
    <cellStyle name="Normal 5 11 3" xfId="12606"/>
    <cellStyle name="Normal 5 11 3 2" xfId="25042"/>
    <cellStyle name="Normal 5 11 4" xfId="10102"/>
    <cellStyle name="Normal 5 11 4 2" xfId="22547"/>
    <cellStyle name="Normal 5 11 5" xfId="5085"/>
    <cellStyle name="Normal 5 11 5 2" xfId="17540"/>
    <cellStyle name="Normal 5 11 6" xfId="14793"/>
    <cellStyle name="Normal 5 12" xfId="947"/>
    <cellStyle name="Normal 5 12 2" xfId="11563"/>
    <cellStyle name="Normal 5 12 2 2" xfId="23999"/>
    <cellStyle name="Normal 5 12 3" xfId="10106"/>
    <cellStyle name="Normal 5 12 3 2" xfId="22551"/>
    <cellStyle name="Normal 5 12 4" xfId="5090"/>
    <cellStyle name="Normal 5 12 4 2" xfId="17544"/>
    <cellStyle name="Normal 5 12 5" xfId="13750"/>
    <cellStyle name="Normal 5 13" xfId="903"/>
    <cellStyle name="Normal 5 13 2" xfId="7702"/>
    <cellStyle name="Normal 5 13 2 2" xfId="20150"/>
    <cellStyle name="Normal 5 13 3" xfId="13706"/>
    <cellStyle name="Normal 5 14" xfId="11519"/>
    <cellStyle name="Normal 5 14 2" xfId="23955"/>
    <cellStyle name="Normal 5 15" xfId="2619"/>
    <cellStyle name="Normal 5 15 2" xfId="15143"/>
    <cellStyle name="Normal 5 16" xfId="12958"/>
    <cellStyle name="Normal 5 2" xfId="110"/>
    <cellStyle name="Normal 5 2 10" xfId="11523"/>
    <cellStyle name="Normal 5 2 10 2" xfId="23959"/>
    <cellStyle name="Normal 5 2 11" xfId="6507"/>
    <cellStyle name="Normal 5 2 11 2" xfId="18958"/>
    <cellStyle name="Normal 5 2 2" xfId="141"/>
    <cellStyle name="Normal 5 2 2 10" xfId="11554"/>
    <cellStyle name="Normal 5 2 2 10 2" xfId="23990"/>
    <cellStyle name="Normal 5 2 2 11" xfId="2657"/>
    <cellStyle name="Normal 5 2 2 11 2" xfId="15177"/>
    <cellStyle name="Normal 5 2 2 12" xfId="12979"/>
    <cellStyle name="Normal 5 2 2 2" xfId="165"/>
    <cellStyle name="Normal 5 2 2 2 10" xfId="11512"/>
    <cellStyle name="Normal 5 2 2 2 11" xfId="6546"/>
    <cellStyle name="Normal 5 2 2 2 11 2" xfId="18997"/>
    <cellStyle name="Normal 5 2 2 2 12" xfId="2646"/>
    <cellStyle name="Normal 5 2 2 2 13" xfId="13003"/>
    <cellStyle name="Normal 5 2 2 2 2" xfId="309"/>
    <cellStyle name="Normal 5 2 2 2 2 10" xfId="6650"/>
    <cellStyle name="Normal 5 2 2 2 2 10 2" xfId="19101"/>
    <cellStyle name="Normal 5 2 2 2 2 11" xfId="2714"/>
    <cellStyle name="Normal 5 2 2 2 2 11 2" xfId="15234"/>
    <cellStyle name="Normal 5 2 2 2 2 12" xfId="13135"/>
    <cellStyle name="Normal 5 2 2 2 2 2" xfId="518"/>
    <cellStyle name="Normal 5 2 2 2 2 2 10" xfId="13339"/>
    <cellStyle name="Normal 5 2 2 2 2 2 2" xfId="878"/>
    <cellStyle name="Normal 5 2 2 2 2 2 2 2" xfId="1459"/>
    <cellStyle name="Normal 5 2 2 2 2 2 2 2 2" xfId="9564"/>
    <cellStyle name="Normal 5 2 2 2 2 2 2 2 2 2" xfId="22009"/>
    <cellStyle name="Normal 5 2 2 2 2 2 2 2 3" xfId="4546"/>
    <cellStyle name="Normal 5 2 2 2 2 2 2 2 3 2" xfId="17002"/>
    <cellStyle name="Normal 5 2 2 2 2 2 2 2 4" xfId="14262"/>
    <cellStyle name="Normal 5 2 2 2 2 2 2 3" xfId="5605"/>
    <cellStyle name="Normal 5 2 2 2 2 2 2 3 2" xfId="10621"/>
    <cellStyle name="Normal 5 2 2 2 2 2 2 3 2 2" xfId="23066"/>
    <cellStyle name="Normal 5 2 2 2 2 2 2 3 3" xfId="18059"/>
    <cellStyle name="Normal 5 2 2 2 2 2 2 4" xfId="8680"/>
    <cellStyle name="Normal 5 2 2 2 2 2 2 4 2" xfId="21126"/>
    <cellStyle name="Normal 5 2 2 2 2 2 2 5" xfId="12075"/>
    <cellStyle name="Normal 5 2 2 2 2 2 2 5 2" xfId="24511"/>
    <cellStyle name="Normal 5 2 2 2 2 2 2 6" xfId="7157"/>
    <cellStyle name="Normal 5 2 2 2 2 2 2 6 2" xfId="19608"/>
    <cellStyle name="Normal 5 2 2 2 2 2 2 7" xfId="3611"/>
    <cellStyle name="Normal 5 2 2 2 2 2 2 7 2" xfId="16119"/>
    <cellStyle name="Normal 5 2 2 2 2 2 2 8" xfId="13686"/>
    <cellStyle name="Normal 5 2 2 2 2 2 3" xfId="1807"/>
    <cellStyle name="Normal 5 2 2 2 2 2 3 2" xfId="5066"/>
    <cellStyle name="Normal 5 2 2 2 2 2 3 2 2" xfId="10083"/>
    <cellStyle name="Normal 5 2 2 2 2 2 3 2 2 2" xfId="22528"/>
    <cellStyle name="Normal 5 2 2 2 2 2 3 2 3" xfId="17521"/>
    <cellStyle name="Normal 5 2 2 2 2 2 3 3" xfId="5954"/>
    <cellStyle name="Normal 5 2 2 2 2 2 3 3 2" xfId="10969"/>
    <cellStyle name="Normal 5 2 2 2 2 2 3 3 2 2" xfId="23414"/>
    <cellStyle name="Normal 5 2 2 2 2 2 3 3 3" xfId="18407"/>
    <cellStyle name="Normal 5 2 2 2 2 2 3 4" xfId="8490"/>
    <cellStyle name="Normal 5 2 2 2 2 2 3 4 2" xfId="20936"/>
    <cellStyle name="Normal 5 2 2 2 2 2 3 5" xfId="12423"/>
    <cellStyle name="Normal 5 2 2 2 2 2 3 5 2" xfId="24859"/>
    <cellStyle name="Normal 5 2 2 2 2 2 3 6" xfId="7677"/>
    <cellStyle name="Normal 5 2 2 2 2 2 3 6 2" xfId="20127"/>
    <cellStyle name="Normal 5 2 2 2 2 2 3 7" xfId="3421"/>
    <cellStyle name="Normal 5 2 2 2 2 2 3 7 2" xfId="15929"/>
    <cellStyle name="Normal 5 2 2 2 2 2 3 8" xfId="14610"/>
    <cellStyle name="Normal 5 2 2 2 2 2 4" xfId="2441"/>
    <cellStyle name="Normal 5 2 2 2 2 2 4 2" xfId="6464"/>
    <cellStyle name="Normal 5 2 2 2 2 2 4 2 2" xfId="11479"/>
    <cellStyle name="Normal 5 2 2 2 2 2 4 2 2 2" xfId="23924"/>
    <cellStyle name="Normal 5 2 2 2 2 2 4 2 3" xfId="18917"/>
    <cellStyle name="Normal 5 2 2 2 2 2 4 3" xfId="12933"/>
    <cellStyle name="Normal 5 2 2 2 2 2 4 3 2" xfId="25369"/>
    <cellStyle name="Normal 5 2 2 2 2 2 4 4" xfId="9374"/>
    <cellStyle name="Normal 5 2 2 2 2 2 4 4 2" xfId="21819"/>
    <cellStyle name="Normal 5 2 2 2 2 2 4 5" xfId="4356"/>
    <cellStyle name="Normal 5 2 2 2 2 2 4 5 2" xfId="16812"/>
    <cellStyle name="Normal 5 2 2 2 2 2 4 6" xfId="15120"/>
    <cellStyle name="Normal 5 2 2 2 2 2 5" xfId="1274"/>
    <cellStyle name="Normal 5 2 2 2 2 2 5 2" xfId="10436"/>
    <cellStyle name="Normal 5 2 2 2 2 2 5 2 2" xfId="22881"/>
    <cellStyle name="Normal 5 2 2 2 2 2 5 3" xfId="5420"/>
    <cellStyle name="Normal 5 2 2 2 2 2 5 3 2" xfId="17874"/>
    <cellStyle name="Normal 5 2 2 2 2 2 5 4" xfId="14077"/>
    <cellStyle name="Normal 5 2 2 2 2 2 6" xfId="7997"/>
    <cellStyle name="Normal 5 2 2 2 2 2 6 2" xfId="20445"/>
    <cellStyle name="Normal 5 2 2 2 2 2 7" xfId="11890"/>
    <cellStyle name="Normal 5 2 2 2 2 2 7 2" xfId="24326"/>
    <cellStyle name="Normal 5 2 2 2 2 2 8" xfId="6967"/>
    <cellStyle name="Normal 5 2 2 2 2 2 8 2" xfId="19418"/>
    <cellStyle name="Normal 5 2 2 2 2 2 9" xfId="2918"/>
    <cellStyle name="Normal 5 2 2 2 2 2 9 2" xfId="15438"/>
    <cellStyle name="Normal 5 2 2 2 2 2_Degree data" xfId="2022"/>
    <cellStyle name="Normal 5 2 2 2 2 3" xfId="671"/>
    <cellStyle name="Normal 5 2 2 2 2 3 2" xfId="1458"/>
    <cellStyle name="Normal 5 2 2 2 2 3 2 2" xfId="9170"/>
    <cellStyle name="Normal 5 2 2 2 2 3 2 2 2" xfId="21615"/>
    <cellStyle name="Normal 5 2 2 2 2 3 2 3" xfId="4152"/>
    <cellStyle name="Normal 5 2 2 2 2 3 2 3 2" xfId="16608"/>
    <cellStyle name="Normal 5 2 2 2 2 3 2 4" xfId="14261"/>
    <cellStyle name="Normal 5 2 2 2 2 3 3" xfId="5604"/>
    <cellStyle name="Normal 5 2 2 2 2 3 3 2" xfId="10620"/>
    <cellStyle name="Normal 5 2 2 2 2 3 3 2 2" xfId="23065"/>
    <cellStyle name="Normal 5 2 2 2 2 3 3 3" xfId="18058"/>
    <cellStyle name="Normal 5 2 2 2 2 3 4" xfId="8286"/>
    <cellStyle name="Normal 5 2 2 2 2 3 4 2" xfId="20732"/>
    <cellStyle name="Normal 5 2 2 2 2 3 5" xfId="12074"/>
    <cellStyle name="Normal 5 2 2 2 2 3 5 2" xfId="24510"/>
    <cellStyle name="Normal 5 2 2 2 2 3 6" xfId="6763"/>
    <cellStyle name="Normal 5 2 2 2 2 3 6 2" xfId="19214"/>
    <cellStyle name="Normal 5 2 2 2 2 3 7" xfId="3217"/>
    <cellStyle name="Normal 5 2 2 2 2 3 7 2" xfId="15725"/>
    <cellStyle name="Normal 5 2 2 2 2 3 8" xfId="13482"/>
    <cellStyle name="Normal 5 2 2 2 2 4" xfId="1806"/>
    <cellStyle name="Normal 5 2 2 2 2 4 2" xfId="4545"/>
    <cellStyle name="Normal 5 2 2 2 2 4 2 2" xfId="9563"/>
    <cellStyle name="Normal 5 2 2 2 2 4 2 2 2" xfId="22008"/>
    <cellStyle name="Normal 5 2 2 2 2 4 2 3" xfId="17001"/>
    <cellStyle name="Normal 5 2 2 2 2 4 3" xfId="5953"/>
    <cellStyle name="Normal 5 2 2 2 2 4 3 2" xfId="10968"/>
    <cellStyle name="Normal 5 2 2 2 2 4 3 2 2" xfId="23413"/>
    <cellStyle name="Normal 5 2 2 2 2 4 3 3" xfId="18406"/>
    <cellStyle name="Normal 5 2 2 2 2 4 4" xfId="8679"/>
    <cellStyle name="Normal 5 2 2 2 2 4 4 2" xfId="21125"/>
    <cellStyle name="Normal 5 2 2 2 2 4 5" xfId="12422"/>
    <cellStyle name="Normal 5 2 2 2 2 4 5 2" xfId="24858"/>
    <cellStyle name="Normal 5 2 2 2 2 4 6" xfId="7156"/>
    <cellStyle name="Normal 5 2 2 2 2 4 6 2" xfId="19607"/>
    <cellStyle name="Normal 5 2 2 2 2 4 7" xfId="3610"/>
    <cellStyle name="Normal 5 2 2 2 2 4 7 2" xfId="16118"/>
    <cellStyle name="Normal 5 2 2 2 2 4 8" xfId="14609"/>
    <cellStyle name="Normal 5 2 2 2 2 5" xfId="2232"/>
    <cellStyle name="Normal 5 2 2 2 2 5 2" xfId="4862"/>
    <cellStyle name="Normal 5 2 2 2 2 5 2 2" xfId="9879"/>
    <cellStyle name="Normal 5 2 2 2 2 5 2 2 2" xfId="22324"/>
    <cellStyle name="Normal 5 2 2 2 2 5 2 3" xfId="17317"/>
    <cellStyle name="Normal 5 2 2 2 2 5 3" xfId="6260"/>
    <cellStyle name="Normal 5 2 2 2 2 5 3 2" xfId="11275"/>
    <cellStyle name="Normal 5 2 2 2 2 5 3 2 2" xfId="23720"/>
    <cellStyle name="Normal 5 2 2 2 2 5 3 3" xfId="18713"/>
    <cellStyle name="Normal 5 2 2 2 2 5 4" xfId="8171"/>
    <cellStyle name="Normal 5 2 2 2 2 5 4 2" xfId="20619"/>
    <cellStyle name="Normal 5 2 2 2 2 5 5" xfId="12729"/>
    <cellStyle name="Normal 5 2 2 2 2 5 5 2" xfId="25165"/>
    <cellStyle name="Normal 5 2 2 2 2 5 6" xfId="7473"/>
    <cellStyle name="Normal 5 2 2 2 2 5 6 2" xfId="19923"/>
    <cellStyle name="Normal 5 2 2 2 2 5 7" xfId="3101"/>
    <cellStyle name="Normal 5 2 2 2 2 5 7 2" xfId="15612"/>
    <cellStyle name="Normal 5 2 2 2 2 5 8" xfId="14916"/>
    <cellStyle name="Normal 5 2 2 2 2 6" xfId="1070"/>
    <cellStyle name="Normal 5 2 2 2 2 6 2" xfId="9057"/>
    <cellStyle name="Normal 5 2 2 2 2 6 2 2" xfId="21502"/>
    <cellStyle name="Normal 5 2 2 2 2 6 3" xfId="4039"/>
    <cellStyle name="Normal 5 2 2 2 2 6 3 2" xfId="16495"/>
    <cellStyle name="Normal 5 2 2 2 2 6 4" xfId="13873"/>
    <cellStyle name="Normal 5 2 2 2 2 7" xfId="5216"/>
    <cellStyle name="Normal 5 2 2 2 2 7 2" xfId="10232"/>
    <cellStyle name="Normal 5 2 2 2 2 7 2 2" xfId="22677"/>
    <cellStyle name="Normal 5 2 2 2 2 7 3" xfId="17670"/>
    <cellStyle name="Normal 5 2 2 2 2 8" xfId="7793"/>
    <cellStyle name="Normal 5 2 2 2 2 8 2" xfId="20241"/>
    <cellStyle name="Normal 5 2 2 2 2 9" xfId="11686"/>
    <cellStyle name="Normal 5 2 2 2 2 9 2" xfId="24122"/>
    <cellStyle name="Normal 5 2 2 2 2_Degree data" xfId="2023"/>
    <cellStyle name="Normal 5 2 2 2 3" xfId="464"/>
    <cellStyle name="Normal 5 2 2 2 4" xfId="411"/>
    <cellStyle name="Normal 5 2 2 2 4 10" xfId="13235"/>
    <cellStyle name="Normal 5 2 2 2 4 2" xfId="772"/>
    <cellStyle name="Normal 5 2 2 2 4 2 2" xfId="1460"/>
    <cellStyle name="Normal 5 2 2 2 4 2 2 2" xfId="9565"/>
    <cellStyle name="Normal 5 2 2 2 4 2 2 2 2" xfId="22010"/>
    <cellStyle name="Normal 5 2 2 2 4 2 2 3" xfId="4547"/>
    <cellStyle name="Normal 5 2 2 2 4 2 2 3 2" xfId="17003"/>
    <cellStyle name="Normal 5 2 2 2 4 2 2 4" xfId="14263"/>
    <cellStyle name="Normal 5 2 2 2 4 2 3" xfId="5606"/>
    <cellStyle name="Normal 5 2 2 2 4 2 3 2" xfId="10622"/>
    <cellStyle name="Normal 5 2 2 2 4 2 3 2 2" xfId="23067"/>
    <cellStyle name="Normal 5 2 2 2 4 2 3 3" xfId="18060"/>
    <cellStyle name="Normal 5 2 2 2 4 2 4" xfId="8681"/>
    <cellStyle name="Normal 5 2 2 2 4 2 4 2" xfId="21127"/>
    <cellStyle name="Normal 5 2 2 2 4 2 5" xfId="12076"/>
    <cellStyle name="Normal 5 2 2 2 4 2 5 2" xfId="24512"/>
    <cellStyle name="Normal 5 2 2 2 4 2 6" xfId="7158"/>
    <cellStyle name="Normal 5 2 2 2 4 2 6 2" xfId="19609"/>
    <cellStyle name="Normal 5 2 2 2 4 2 7" xfId="3612"/>
    <cellStyle name="Normal 5 2 2 2 4 2 7 2" xfId="16120"/>
    <cellStyle name="Normal 5 2 2 2 4 2 8" xfId="13582"/>
    <cellStyle name="Normal 5 2 2 2 4 3" xfId="1808"/>
    <cellStyle name="Normal 5 2 2 2 4 3 2" xfId="4962"/>
    <cellStyle name="Normal 5 2 2 2 4 3 2 2" xfId="9979"/>
    <cellStyle name="Normal 5 2 2 2 4 3 2 2 2" xfId="22424"/>
    <cellStyle name="Normal 5 2 2 2 4 3 2 3" xfId="17417"/>
    <cellStyle name="Normal 5 2 2 2 4 3 3" xfId="5955"/>
    <cellStyle name="Normal 5 2 2 2 4 3 3 2" xfId="10970"/>
    <cellStyle name="Normal 5 2 2 2 4 3 3 2 2" xfId="23415"/>
    <cellStyle name="Normal 5 2 2 2 4 3 3 3" xfId="18408"/>
    <cellStyle name="Normal 5 2 2 2 4 3 4" xfId="8386"/>
    <cellStyle name="Normal 5 2 2 2 4 3 4 2" xfId="20832"/>
    <cellStyle name="Normal 5 2 2 2 4 3 5" xfId="12424"/>
    <cellStyle name="Normal 5 2 2 2 4 3 5 2" xfId="24860"/>
    <cellStyle name="Normal 5 2 2 2 4 3 6" xfId="7573"/>
    <cellStyle name="Normal 5 2 2 2 4 3 6 2" xfId="20023"/>
    <cellStyle name="Normal 5 2 2 2 4 3 7" xfId="3317"/>
    <cellStyle name="Normal 5 2 2 2 4 3 7 2" xfId="15825"/>
    <cellStyle name="Normal 5 2 2 2 4 3 8" xfId="14611"/>
    <cellStyle name="Normal 5 2 2 2 4 4" xfId="2334"/>
    <cellStyle name="Normal 5 2 2 2 4 4 2" xfId="6360"/>
    <cellStyle name="Normal 5 2 2 2 4 4 2 2" xfId="11375"/>
    <cellStyle name="Normal 5 2 2 2 4 4 2 2 2" xfId="23820"/>
    <cellStyle name="Normal 5 2 2 2 4 4 2 3" xfId="18813"/>
    <cellStyle name="Normal 5 2 2 2 4 4 3" xfId="12829"/>
    <cellStyle name="Normal 5 2 2 2 4 4 3 2" xfId="25265"/>
    <cellStyle name="Normal 5 2 2 2 4 4 4" xfId="9270"/>
    <cellStyle name="Normal 5 2 2 2 4 4 4 2" xfId="21715"/>
    <cellStyle name="Normal 5 2 2 2 4 4 5" xfId="4252"/>
    <cellStyle name="Normal 5 2 2 2 4 4 5 2" xfId="16708"/>
    <cellStyle name="Normal 5 2 2 2 4 4 6" xfId="15016"/>
    <cellStyle name="Normal 5 2 2 2 4 5" xfId="1170"/>
    <cellStyle name="Normal 5 2 2 2 4 5 2" xfId="10332"/>
    <cellStyle name="Normal 5 2 2 2 4 5 2 2" xfId="22777"/>
    <cellStyle name="Normal 5 2 2 2 4 5 3" xfId="5316"/>
    <cellStyle name="Normal 5 2 2 2 4 5 3 2" xfId="17770"/>
    <cellStyle name="Normal 5 2 2 2 4 5 4" xfId="13973"/>
    <cellStyle name="Normal 5 2 2 2 4 6" xfId="7893"/>
    <cellStyle name="Normal 5 2 2 2 4 6 2" xfId="20341"/>
    <cellStyle name="Normal 5 2 2 2 4 7" xfId="11786"/>
    <cellStyle name="Normal 5 2 2 2 4 7 2" xfId="24222"/>
    <cellStyle name="Normal 5 2 2 2 4 8" xfId="6863"/>
    <cellStyle name="Normal 5 2 2 2 4 8 2" xfId="19314"/>
    <cellStyle name="Normal 5 2 2 2 4 9" xfId="2814"/>
    <cellStyle name="Normal 5 2 2 2 4 9 2" xfId="15334"/>
    <cellStyle name="Normal 5 2 2 2 4_Degree data" xfId="2021"/>
    <cellStyle name="Normal 5 2 2 2 5" xfId="232"/>
    <cellStyle name="Normal 5 2 2 2 5 2" xfId="8067"/>
    <cellStyle name="Normal 5 2 2 2 5 2 2" xfId="20515"/>
    <cellStyle name="Normal 5 2 2 2 5 3" xfId="2994"/>
    <cellStyle name="Normal 5 2 2 2 5 3 2" xfId="15508"/>
    <cellStyle name="Normal 5 2 2 2 6" xfId="3935"/>
    <cellStyle name="Normal 5 2 2 2 6 2" xfId="8953"/>
    <cellStyle name="Normal 5 2 2 2 6 2 2" xfId="21398"/>
    <cellStyle name="Normal 5 2 2 2 6 3" xfId="16391"/>
    <cellStyle name="Normal 5 2 2 2 7" xfId="7697"/>
    <cellStyle name="Normal 5 2 2 2 8" xfId="11513"/>
    <cellStyle name="Normal 5 2 2 2 9" xfId="11511"/>
    <cellStyle name="Normal 5 2 2 3" xfId="195"/>
    <cellStyle name="Normal 5 2 2 3 10" xfId="6589"/>
    <cellStyle name="Normal 5 2 2 3 10 2" xfId="19040"/>
    <cellStyle name="Normal 5 2 2 3 11" xfId="2757"/>
    <cellStyle name="Normal 5 2 2 3 11 2" xfId="15277"/>
    <cellStyle name="Normal 5 2 2 3 12" xfId="13033"/>
    <cellStyle name="Normal 5 2 2 3 2" xfId="456"/>
    <cellStyle name="Normal 5 2 2 3 2 10" xfId="13278"/>
    <cellStyle name="Normal 5 2 2 3 2 2" xfId="817"/>
    <cellStyle name="Normal 5 2 2 3 2 2 2" xfId="1462"/>
    <cellStyle name="Normal 5 2 2 3 2 2 2 2" xfId="9567"/>
    <cellStyle name="Normal 5 2 2 3 2 2 2 2 2" xfId="22012"/>
    <cellStyle name="Normal 5 2 2 3 2 2 2 3" xfId="4549"/>
    <cellStyle name="Normal 5 2 2 3 2 2 2 3 2" xfId="17005"/>
    <cellStyle name="Normal 5 2 2 3 2 2 2 4" xfId="14265"/>
    <cellStyle name="Normal 5 2 2 3 2 2 3" xfId="5608"/>
    <cellStyle name="Normal 5 2 2 3 2 2 3 2" xfId="10624"/>
    <cellStyle name="Normal 5 2 2 3 2 2 3 2 2" xfId="23069"/>
    <cellStyle name="Normal 5 2 2 3 2 2 3 3" xfId="18062"/>
    <cellStyle name="Normal 5 2 2 3 2 2 4" xfId="8683"/>
    <cellStyle name="Normal 5 2 2 3 2 2 4 2" xfId="21129"/>
    <cellStyle name="Normal 5 2 2 3 2 2 5" xfId="12078"/>
    <cellStyle name="Normal 5 2 2 3 2 2 5 2" xfId="24514"/>
    <cellStyle name="Normal 5 2 2 3 2 2 6" xfId="7160"/>
    <cellStyle name="Normal 5 2 2 3 2 2 6 2" xfId="19611"/>
    <cellStyle name="Normal 5 2 2 3 2 2 7" xfId="3614"/>
    <cellStyle name="Normal 5 2 2 3 2 2 7 2" xfId="16122"/>
    <cellStyle name="Normal 5 2 2 3 2 2 8" xfId="13625"/>
    <cellStyle name="Normal 5 2 2 3 2 3" xfId="1810"/>
    <cellStyle name="Normal 5 2 2 3 2 3 2" xfId="5005"/>
    <cellStyle name="Normal 5 2 2 3 2 3 2 2" xfId="10022"/>
    <cellStyle name="Normal 5 2 2 3 2 3 2 2 2" xfId="22467"/>
    <cellStyle name="Normal 5 2 2 3 2 3 2 3" xfId="17460"/>
    <cellStyle name="Normal 5 2 2 3 2 3 3" xfId="5957"/>
    <cellStyle name="Normal 5 2 2 3 2 3 3 2" xfId="10972"/>
    <cellStyle name="Normal 5 2 2 3 2 3 3 2 2" xfId="23417"/>
    <cellStyle name="Normal 5 2 2 3 2 3 3 3" xfId="18410"/>
    <cellStyle name="Normal 5 2 2 3 2 3 4" xfId="8429"/>
    <cellStyle name="Normal 5 2 2 3 2 3 4 2" xfId="20875"/>
    <cellStyle name="Normal 5 2 2 3 2 3 5" xfId="12426"/>
    <cellStyle name="Normal 5 2 2 3 2 3 5 2" xfId="24862"/>
    <cellStyle name="Normal 5 2 2 3 2 3 6" xfId="7616"/>
    <cellStyle name="Normal 5 2 2 3 2 3 6 2" xfId="20066"/>
    <cellStyle name="Normal 5 2 2 3 2 3 7" xfId="3360"/>
    <cellStyle name="Normal 5 2 2 3 2 3 7 2" xfId="15868"/>
    <cellStyle name="Normal 5 2 2 3 2 3 8" xfId="14613"/>
    <cellStyle name="Normal 5 2 2 3 2 4" xfId="2379"/>
    <cellStyle name="Normal 5 2 2 3 2 4 2" xfId="6403"/>
    <cellStyle name="Normal 5 2 2 3 2 4 2 2" xfId="11418"/>
    <cellStyle name="Normal 5 2 2 3 2 4 2 2 2" xfId="23863"/>
    <cellStyle name="Normal 5 2 2 3 2 4 2 3" xfId="18856"/>
    <cellStyle name="Normal 5 2 2 3 2 4 3" xfId="12872"/>
    <cellStyle name="Normal 5 2 2 3 2 4 3 2" xfId="25308"/>
    <cellStyle name="Normal 5 2 2 3 2 4 4" xfId="9313"/>
    <cellStyle name="Normal 5 2 2 3 2 4 4 2" xfId="21758"/>
    <cellStyle name="Normal 5 2 2 3 2 4 5" xfId="4295"/>
    <cellStyle name="Normal 5 2 2 3 2 4 5 2" xfId="16751"/>
    <cellStyle name="Normal 5 2 2 3 2 4 6" xfId="15059"/>
    <cellStyle name="Normal 5 2 2 3 2 5" xfId="1213"/>
    <cellStyle name="Normal 5 2 2 3 2 5 2" xfId="10375"/>
    <cellStyle name="Normal 5 2 2 3 2 5 2 2" xfId="22820"/>
    <cellStyle name="Normal 5 2 2 3 2 5 3" xfId="5359"/>
    <cellStyle name="Normal 5 2 2 3 2 5 3 2" xfId="17813"/>
    <cellStyle name="Normal 5 2 2 3 2 5 4" xfId="14016"/>
    <cellStyle name="Normal 5 2 2 3 2 6" xfId="7936"/>
    <cellStyle name="Normal 5 2 2 3 2 6 2" xfId="20384"/>
    <cellStyle name="Normal 5 2 2 3 2 7" xfId="11829"/>
    <cellStyle name="Normal 5 2 2 3 2 7 2" xfId="24265"/>
    <cellStyle name="Normal 5 2 2 3 2 8" xfId="6906"/>
    <cellStyle name="Normal 5 2 2 3 2 8 2" xfId="19357"/>
    <cellStyle name="Normal 5 2 2 3 2 9" xfId="2857"/>
    <cellStyle name="Normal 5 2 2 3 2 9 2" xfId="15377"/>
    <cellStyle name="Normal 5 2 2 3 2_Degree data" xfId="2455"/>
    <cellStyle name="Normal 5 2 2 3 3" xfId="354"/>
    <cellStyle name="Normal 5 2 2 3 3 2" xfId="1461"/>
    <cellStyle name="Normal 5 2 2 3 3 2 2" xfId="9213"/>
    <cellStyle name="Normal 5 2 2 3 3 2 2 2" xfId="21658"/>
    <cellStyle name="Normal 5 2 2 3 3 2 3" xfId="4195"/>
    <cellStyle name="Normal 5 2 2 3 3 2 3 2" xfId="16651"/>
    <cellStyle name="Normal 5 2 2 3 3 2 4" xfId="14264"/>
    <cellStyle name="Normal 5 2 2 3 3 3" xfId="5607"/>
    <cellStyle name="Normal 5 2 2 3 3 3 2" xfId="10623"/>
    <cellStyle name="Normal 5 2 2 3 3 3 2 2" xfId="23068"/>
    <cellStyle name="Normal 5 2 2 3 3 3 3" xfId="18061"/>
    <cellStyle name="Normal 5 2 2 3 3 4" xfId="8329"/>
    <cellStyle name="Normal 5 2 2 3 3 4 2" xfId="20775"/>
    <cellStyle name="Normal 5 2 2 3 3 5" xfId="12077"/>
    <cellStyle name="Normal 5 2 2 3 3 5 2" xfId="24513"/>
    <cellStyle name="Normal 5 2 2 3 3 6" xfId="6806"/>
    <cellStyle name="Normal 5 2 2 3 3 6 2" xfId="19257"/>
    <cellStyle name="Normal 5 2 2 3 3 7" xfId="3260"/>
    <cellStyle name="Normal 5 2 2 3 3 7 2" xfId="15768"/>
    <cellStyle name="Normal 5 2 2 3 3 8" xfId="13178"/>
    <cellStyle name="Normal 5 2 2 3 4" xfId="715"/>
    <cellStyle name="Normal 5 2 2 3 4 2" xfId="1809"/>
    <cellStyle name="Normal 5 2 2 3 4 2 2" xfId="9566"/>
    <cellStyle name="Normal 5 2 2 3 4 2 2 2" xfId="22011"/>
    <cellStyle name="Normal 5 2 2 3 4 2 3" xfId="4548"/>
    <cellStyle name="Normal 5 2 2 3 4 2 3 2" xfId="17004"/>
    <cellStyle name="Normal 5 2 2 3 4 2 4" xfId="14612"/>
    <cellStyle name="Normal 5 2 2 3 4 3" xfId="5956"/>
    <cellStyle name="Normal 5 2 2 3 4 3 2" xfId="10971"/>
    <cellStyle name="Normal 5 2 2 3 4 3 2 2" xfId="23416"/>
    <cellStyle name="Normal 5 2 2 3 4 3 3" xfId="18409"/>
    <cellStyle name="Normal 5 2 2 3 4 4" xfId="8682"/>
    <cellStyle name="Normal 5 2 2 3 4 4 2" xfId="21128"/>
    <cellStyle name="Normal 5 2 2 3 4 5" xfId="12425"/>
    <cellStyle name="Normal 5 2 2 3 4 5 2" xfId="24861"/>
    <cellStyle name="Normal 5 2 2 3 4 6" xfId="7159"/>
    <cellStyle name="Normal 5 2 2 3 4 6 2" xfId="19610"/>
    <cellStyle name="Normal 5 2 2 3 4 7" xfId="3613"/>
    <cellStyle name="Normal 5 2 2 3 4 7 2" xfId="16121"/>
    <cellStyle name="Normal 5 2 2 3 4 8" xfId="13525"/>
    <cellStyle name="Normal 5 2 2 3 5" xfId="2277"/>
    <cellStyle name="Normal 5 2 2 3 5 2" xfId="4905"/>
    <cellStyle name="Normal 5 2 2 3 5 2 2" xfId="9922"/>
    <cellStyle name="Normal 5 2 2 3 5 2 2 2" xfId="22367"/>
    <cellStyle name="Normal 5 2 2 3 5 2 3" xfId="17360"/>
    <cellStyle name="Normal 5 2 2 3 5 3" xfId="6303"/>
    <cellStyle name="Normal 5 2 2 3 5 3 2" xfId="11318"/>
    <cellStyle name="Normal 5 2 2 3 5 3 2 2" xfId="23763"/>
    <cellStyle name="Normal 5 2 2 3 5 3 3" xfId="18756"/>
    <cellStyle name="Normal 5 2 2 3 5 4" xfId="8110"/>
    <cellStyle name="Normal 5 2 2 3 5 4 2" xfId="20558"/>
    <cellStyle name="Normal 5 2 2 3 5 5" xfId="12772"/>
    <cellStyle name="Normal 5 2 2 3 5 5 2" xfId="25208"/>
    <cellStyle name="Normal 5 2 2 3 5 6" xfId="7516"/>
    <cellStyle name="Normal 5 2 2 3 5 6 2" xfId="19966"/>
    <cellStyle name="Normal 5 2 2 3 5 7" xfId="3040"/>
    <cellStyle name="Normal 5 2 2 3 5 7 2" xfId="15551"/>
    <cellStyle name="Normal 5 2 2 3 5 8" xfId="14959"/>
    <cellStyle name="Normal 5 2 2 3 6" xfId="1113"/>
    <cellStyle name="Normal 5 2 2 3 6 2" xfId="8996"/>
    <cellStyle name="Normal 5 2 2 3 6 2 2" xfId="21441"/>
    <cellStyle name="Normal 5 2 2 3 6 3" xfId="3978"/>
    <cellStyle name="Normal 5 2 2 3 6 3 2" xfId="16434"/>
    <cellStyle name="Normal 5 2 2 3 6 4" xfId="13916"/>
    <cellStyle name="Normal 5 2 2 3 7" xfId="5259"/>
    <cellStyle name="Normal 5 2 2 3 7 2" xfId="10275"/>
    <cellStyle name="Normal 5 2 2 3 7 2 2" xfId="22720"/>
    <cellStyle name="Normal 5 2 2 3 7 3" xfId="17713"/>
    <cellStyle name="Normal 5 2 2 3 8" xfId="7836"/>
    <cellStyle name="Normal 5 2 2 3 8 2" xfId="20284"/>
    <cellStyle name="Normal 5 2 2 3 9" xfId="11729"/>
    <cellStyle name="Normal 5 2 2 3 9 2" xfId="24165"/>
    <cellStyle name="Normal 5 2 2 3_Degree data" xfId="2457"/>
    <cellStyle name="Normal 5 2 2 4" xfId="244"/>
    <cellStyle name="Normal 5 2 2 4 10" xfId="13078"/>
    <cellStyle name="Normal 5 2 2 4 2" xfId="609"/>
    <cellStyle name="Normal 5 2 2 4 2 2" xfId="1463"/>
    <cellStyle name="Normal 5 2 2 4 2 2 2" xfId="9568"/>
    <cellStyle name="Normal 5 2 2 4 2 2 2 2" xfId="22013"/>
    <cellStyle name="Normal 5 2 2 4 2 2 3" xfId="4550"/>
    <cellStyle name="Normal 5 2 2 4 2 2 3 2" xfId="17006"/>
    <cellStyle name="Normal 5 2 2 4 2 2 4" xfId="14266"/>
    <cellStyle name="Normal 5 2 2 4 2 3" xfId="5609"/>
    <cellStyle name="Normal 5 2 2 4 2 3 2" xfId="10625"/>
    <cellStyle name="Normal 5 2 2 4 2 3 2 2" xfId="23070"/>
    <cellStyle name="Normal 5 2 2 4 2 3 3" xfId="18063"/>
    <cellStyle name="Normal 5 2 2 4 2 4" xfId="8684"/>
    <cellStyle name="Normal 5 2 2 4 2 4 2" xfId="21130"/>
    <cellStyle name="Normal 5 2 2 4 2 5" xfId="12079"/>
    <cellStyle name="Normal 5 2 2 4 2 5 2" xfId="24515"/>
    <cellStyle name="Normal 5 2 2 4 2 6" xfId="7161"/>
    <cellStyle name="Normal 5 2 2 4 2 6 2" xfId="19612"/>
    <cellStyle name="Normal 5 2 2 4 2 7" xfId="3615"/>
    <cellStyle name="Normal 5 2 2 4 2 7 2" xfId="16123"/>
    <cellStyle name="Normal 5 2 2 4 2 8" xfId="13425"/>
    <cellStyle name="Normal 5 2 2 4 3" xfId="1811"/>
    <cellStyle name="Normal 5 2 2 4 3 2" xfId="4805"/>
    <cellStyle name="Normal 5 2 2 4 3 2 2" xfId="9822"/>
    <cellStyle name="Normal 5 2 2 4 3 2 2 2" xfId="22267"/>
    <cellStyle name="Normal 5 2 2 4 3 2 3" xfId="17260"/>
    <cellStyle name="Normal 5 2 2 4 3 3" xfId="5958"/>
    <cellStyle name="Normal 5 2 2 4 3 3 2" xfId="10973"/>
    <cellStyle name="Normal 5 2 2 4 3 3 2 2" xfId="23418"/>
    <cellStyle name="Normal 5 2 2 4 3 3 3" xfId="18411"/>
    <cellStyle name="Normal 5 2 2 4 3 4" xfId="8878"/>
    <cellStyle name="Normal 5 2 2 4 3 4 2" xfId="21323"/>
    <cellStyle name="Normal 5 2 2 4 3 5" xfId="12427"/>
    <cellStyle name="Normal 5 2 2 4 3 5 2" xfId="24863"/>
    <cellStyle name="Normal 5 2 2 4 3 6" xfId="7416"/>
    <cellStyle name="Normal 5 2 2 4 3 6 2" xfId="19866"/>
    <cellStyle name="Normal 5 2 2 4 3 7" xfId="3860"/>
    <cellStyle name="Normal 5 2 2 4 3 7 2" xfId="16316"/>
    <cellStyle name="Normal 5 2 2 4 3 8" xfId="14614"/>
    <cellStyle name="Normal 5 2 2 4 4" xfId="2167"/>
    <cellStyle name="Normal 5 2 2 4 4 2" xfId="6203"/>
    <cellStyle name="Normal 5 2 2 4 4 2 2" xfId="11218"/>
    <cellStyle name="Normal 5 2 2 4 4 2 2 2" xfId="23663"/>
    <cellStyle name="Normal 5 2 2 4 4 2 3" xfId="18656"/>
    <cellStyle name="Normal 5 2 2 4 4 3" xfId="12672"/>
    <cellStyle name="Normal 5 2 2 4 4 3 2" xfId="25108"/>
    <cellStyle name="Normal 5 2 2 4 4 4" xfId="9113"/>
    <cellStyle name="Normal 5 2 2 4 4 4 2" xfId="21558"/>
    <cellStyle name="Normal 5 2 2 4 4 5" xfId="4095"/>
    <cellStyle name="Normal 5 2 2 4 4 5 2" xfId="16551"/>
    <cellStyle name="Normal 5 2 2 4 4 6" xfId="14859"/>
    <cellStyle name="Normal 5 2 2 4 5" xfId="1013"/>
    <cellStyle name="Normal 5 2 2 4 5 2" xfId="10173"/>
    <cellStyle name="Normal 5 2 2 4 5 2 2" xfId="22618"/>
    <cellStyle name="Normal 5 2 2 4 5 3" xfId="5157"/>
    <cellStyle name="Normal 5 2 2 4 5 3 2" xfId="17611"/>
    <cellStyle name="Normal 5 2 2 4 5 4" xfId="13816"/>
    <cellStyle name="Normal 5 2 2 4 6" xfId="8229"/>
    <cellStyle name="Normal 5 2 2 4 6 2" xfId="20675"/>
    <cellStyle name="Normal 5 2 2 4 7" xfId="11629"/>
    <cellStyle name="Normal 5 2 2 4 7 2" xfId="24065"/>
    <cellStyle name="Normal 5 2 2 4 8" xfId="6706"/>
    <cellStyle name="Normal 5 2 2 4 8 2" xfId="19157"/>
    <cellStyle name="Normal 5 2 2 4 9" xfId="3160"/>
    <cellStyle name="Normal 5 2 2 4 9 2" xfId="15668"/>
    <cellStyle name="Normal 5 2 2 4_Degree data" xfId="2077"/>
    <cellStyle name="Normal 5 2 2 5" xfId="563"/>
    <cellStyle name="Normal 5 2 2 5 2" xfId="1457"/>
    <cellStyle name="Normal 5 2 2 5 2 2" xfId="9562"/>
    <cellStyle name="Normal 5 2 2 5 2 2 2" xfId="22007"/>
    <cellStyle name="Normal 5 2 2 5 2 3" xfId="4544"/>
    <cellStyle name="Normal 5 2 2 5 2 3 2" xfId="17000"/>
    <cellStyle name="Normal 5 2 2 5 2 4" xfId="14260"/>
    <cellStyle name="Normal 5 2 2 5 3" xfId="5603"/>
    <cellStyle name="Normal 5 2 2 5 3 2" xfId="10619"/>
    <cellStyle name="Normal 5 2 2 5 3 2 2" xfId="23064"/>
    <cellStyle name="Normal 5 2 2 5 3 3" xfId="18057"/>
    <cellStyle name="Normal 5 2 2 5 4" xfId="8678"/>
    <cellStyle name="Normal 5 2 2 5 4 2" xfId="21124"/>
    <cellStyle name="Normal 5 2 2 5 5" xfId="12073"/>
    <cellStyle name="Normal 5 2 2 5 5 2" xfId="24509"/>
    <cellStyle name="Normal 5 2 2 5 6" xfId="7155"/>
    <cellStyle name="Normal 5 2 2 5 6 2" xfId="19606"/>
    <cellStyle name="Normal 5 2 2 5 7" xfId="3609"/>
    <cellStyle name="Normal 5 2 2 5 7 2" xfId="16117"/>
    <cellStyle name="Normal 5 2 2 5 8" xfId="13380"/>
    <cellStyle name="Normal 5 2 2 6" xfId="1805"/>
    <cellStyle name="Normal 5 2 2 6 2" xfId="4760"/>
    <cellStyle name="Normal 5 2 2 6 2 2" xfId="9777"/>
    <cellStyle name="Normal 5 2 2 6 2 2 2" xfId="22222"/>
    <cellStyle name="Normal 5 2 2 6 2 3" xfId="17215"/>
    <cellStyle name="Normal 5 2 2 6 3" xfId="5952"/>
    <cellStyle name="Normal 5 2 2 6 3 2" xfId="10967"/>
    <cellStyle name="Normal 5 2 2 6 3 2 2" xfId="23412"/>
    <cellStyle name="Normal 5 2 2 6 3 3" xfId="18405"/>
    <cellStyle name="Normal 5 2 2 6 4" xfId="8886"/>
    <cellStyle name="Normal 5 2 2 6 4 2" xfId="21331"/>
    <cellStyle name="Normal 5 2 2 6 5" xfId="12421"/>
    <cellStyle name="Normal 5 2 2 6 5 2" xfId="24857"/>
    <cellStyle name="Normal 5 2 2 6 6" xfId="7371"/>
    <cellStyle name="Normal 5 2 2 6 6 2" xfId="19821"/>
    <cellStyle name="Normal 5 2 2 6 7" xfId="3868"/>
    <cellStyle name="Normal 5 2 2 6 7 2" xfId="16324"/>
    <cellStyle name="Normal 5 2 2 6 8" xfId="14608"/>
    <cellStyle name="Normal 5 2 2 7" xfId="2118"/>
    <cellStyle name="Normal 5 2 2 7 2" xfId="6158"/>
    <cellStyle name="Normal 5 2 2 7 2 2" xfId="11173"/>
    <cellStyle name="Normal 5 2 2 7 2 2 2" xfId="23618"/>
    <cellStyle name="Normal 5 2 2 7 2 3" xfId="18611"/>
    <cellStyle name="Normal 5 2 2 7 3" xfId="12627"/>
    <cellStyle name="Normal 5 2 2 7 3 2" xfId="25063"/>
    <cellStyle name="Normal 5 2 2 7 4" xfId="8922"/>
    <cellStyle name="Normal 5 2 2 7 4 2" xfId="21367"/>
    <cellStyle name="Normal 5 2 2 7 5" xfId="3904"/>
    <cellStyle name="Normal 5 2 2 7 5 2" xfId="16360"/>
    <cellStyle name="Normal 5 2 2 7 6" xfId="14814"/>
    <cellStyle name="Normal 5 2 2 8" xfId="968"/>
    <cellStyle name="Normal 5 2 2 8 2" xfId="11584"/>
    <cellStyle name="Normal 5 2 2 8 2 2" xfId="24020"/>
    <cellStyle name="Normal 5 2 2 8 3" xfId="10128"/>
    <cellStyle name="Normal 5 2 2 8 3 2" xfId="22573"/>
    <cellStyle name="Normal 5 2 2 8 4" xfId="5112"/>
    <cellStyle name="Normal 5 2 2 8 4 2" xfId="17566"/>
    <cellStyle name="Normal 5 2 2 8 5" xfId="13771"/>
    <cellStyle name="Normal 5 2 2 9" xfId="938"/>
    <cellStyle name="Normal 5 2 2 9 2" xfId="7736"/>
    <cellStyle name="Normal 5 2 2 9 2 2" xfId="20184"/>
    <cellStyle name="Normal 5 2 2 9 3" xfId="13741"/>
    <cellStyle name="Normal 5 2 2_Degree data" xfId="2024"/>
    <cellStyle name="Normal 5 2 3" xfId="345"/>
    <cellStyle name="Normal 5 2 4" xfId="326"/>
    <cellStyle name="Normal 5 2 4 10" xfId="6562"/>
    <cellStyle name="Normal 5 2 4 10 2" xfId="19013"/>
    <cellStyle name="Normal 5 2 4 11" xfId="2730"/>
    <cellStyle name="Normal 5 2 4 11 2" xfId="15250"/>
    <cellStyle name="Normal 5 2 4 12" xfId="13151"/>
    <cellStyle name="Normal 5 2 4 2" xfId="428"/>
    <cellStyle name="Normal 5 2 4 2 10" xfId="13251"/>
    <cellStyle name="Normal 5 2 4 2 2" xfId="789"/>
    <cellStyle name="Normal 5 2 4 2 2 2" xfId="1465"/>
    <cellStyle name="Normal 5 2 4 2 2 2 2" xfId="9570"/>
    <cellStyle name="Normal 5 2 4 2 2 2 2 2" xfId="22015"/>
    <cellStyle name="Normal 5 2 4 2 2 2 3" xfId="4552"/>
    <cellStyle name="Normal 5 2 4 2 2 2 3 2" xfId="17008"/>
    <cellStyle name="Normal 5 2 4 2 2 2 4" xfId="14268"/>
    <cellStyle name="Normal 5 2 4 2 2 3" xfId="5611"/>
    <cellStyle name="Normal 5 2 4 2 2 3 2" xfId="10627"/>
    <cellStyle name="Normal 5 2 4 2 2 3 2 2" xfId="23072"/>
    <cellStyle name="Normal 5 2 4 2 2 3 3" xfId="18065"/>
    <cellStyle name="Normal 5 2 4 2 2 4" xfId="8686"/>
    <cellStyle name="Normal 5 2 4 2 2 4 2" xfId="21132"/>
    <cellStyle name="Normal 5 2 4 2 2 5" xfId="12081"/>
    <cellStyle name="Normal 5 2 4 2 2 5 2" xfId="24517"/>
    <cellStyle name="Normal 5 2 4 2 2 6" xfId="7163"/>
    <cellStyle name="Normal 5 2 4 2 2 6 2" xfId="19614"/>
    <cellStyle name="Normal 5 2 4 2 2 7" xfId="3617"/>
    <cellStyle name="Normal 5 2 4 2 2 7 2" xfId="16125"/>
    <cellStyle name="Normal 5 2 4 2 2 8" xfId="13598"/>
    <cellStyle name="Normal 5 2 4 2 3" xfId="1813"/>
    <cellStyle name="Normal 5 2 4 2 3 2" xfId="4978"/>
    <cellStyle name="Normal 5 2 4 2 3 2 2" xfId="9995"/>
    <cellStyle name="Normal 5 2 4 2 3 2 2 2" xfId="22440"/>
    <cellStyle name="Normal 5 2 4 2 3 2 3" xfId="17433"/>
    <cellStyle name="Normal 5 2 4 2 3 3" xfId="5960"/>
    <cellStyle name="Normal 5 2 4 2 3 3 2" xfId="10975"/>
    <cellStyle name="Normal 5 2 4 2 3 3 2 2" xfId="23420"/>
    <cellStyle name="Normal 5 2 4 2 3 3 3" xfId="18413"/>
    <cellStyle name="Normal 5 2 4 2 3 4" xfId="8402"/>
    <cellStyle name="Normal 5 2 4 2 3 4 2" xfId="20848"/>
    <cellStyle name="Normal 5 2 4 2 3 5" xfId="12429"/>
    <cellStyle name="Normal 5 2 4 2 3 5 2" xfId="24865"/>
    <cellStyle name="Normal 5 2 4 2 3 6" xfId="7589"/>
    <cellStyle name="Normal 5 2 4 2 3 6 2" xfId="20039"/>
    <cellStyle name="Normal 5 2 4 2 3 7" xfId="3333"/>
    <cellStyle name="Normal 5 2 4 2 3 7 2" xfId="15841"/>
    <cellStyle name="Normal 5 2 4 2 3 8" xfId="14616"/>
    <cellStyle name="Normal 5 2 4 2 4" xfId="2351"/>
    <cellStyle name="Normal 5 2 4 2 4 2" xfId="6376"/>
    <cellStyle name="Normal 5 2 4 2 4 2 2" xfId="11391"/>
    <cellStyle name="Normal 5 2 4 2 4 2 2 2" xfId="23836"/>
    <cellStyle name="Normal 5 2 4 2 4 2 3" xfId="18829"/>
    <cellStyle name="Normal 5 2 4 2 4 3" xfId="12845"/>
    <cellStyle name="Normal 5 2 4 2 4 3 2" xfId="25281"/>
    <cellStyle name="Normal 5 2 4 2 4 4" xfId="9286"/>
    <cellStyle name="Normal 5 2 4 2 4 4 2" xfId="21731"/>
    <cellStyle name="Normal 5 2 4 2 4 5" xfId="4268"/>
    <cellStyle name="Normal 5 2 4 2 4 5 2" xfId="16724"/>
    <cellStyle name="Normal 5 2 4 2 4 6" xfId="15032"/>
    <cellStyle name="Normal 5 2 4 2 5" xfId="1186"/>
    <cellStyle name="Normal 5 2 4 2 5 2" xfId="10348"/>
    <cellStyle name="Normal 5 2 4 2 5 2 2" xfId="22793"/>
    <cellStyle name="Normal 5 2 4 2 5 3" xfId="5332"/>
    <cellStyle name="Normal 5 2 4 2 5 3 2" xfId="17786"/>
    <cellStyle name="Normal 5 2 4 2 5 4" xfId="13989"/>
    <cellStyle name="Normal 5 2 4 2 6" xfId="7909"/>
    <cellStyle name="Normal 5 2 4 2 6 2" xfId="20357"/>
    <cellStyle name="Normal 5 2 4 2 7" xfId="11802"/>
    <cellStyle name="Normal 5 2 4 2 7 2" xfId="24238"/>
    <cellStyle name="Normal 5 2 4 2 8" xfId="6879"/>
    <cellStyle name="Normal 5 2 4 2 8 2" xfId="19330"/>
    <cellStyle name="Normal 5 2 4 2 9" xfId="2830"/>
    <cellStyle name="Normal 5 2 4 2 9 2" xfId="15350"/>
    <cellStyle name="Normal 5 2 4 2_Degree data" xfId="2068"/>
    <cellStyle name="Normal 5 2 4 3" xfId="688"/>
    <cellStyle name="Normal 5 2 4 3 2" xfId="1464"/>
    <cellStyle name="Normal 5 2 4 3 2 2" xfId="9186"/>
    <cellStyle name="Normal 5 2 4 3 2 2 2" xfId="21631"/>
    <cellStyle name="Normal 5 2 4 3 2 3" xfId="4168"/>
    <cellStyle name="Normal 5 2 4 3 2 3 2" xfId="16624"/>
    <cellStyle name="Normal 5 2 4 3 2 4" xfId="14267"/>
    <cellStyle name="Normal 5 2 4 3 3" xfId="5610"/>
    <cellStyle name="Normal 5 2 4 3 3 2" xfId="10626"/>
    <cellStyle name="Normal 5 2 4 3 3 2 2" xfId="23071"/>
    <cellStyle name="Normal 5 2 4 3 3 3" xfId="18064"/>
    <cellStyle name="Normal 5 2 4 3 4" xfId="8302"/>
    <cellStyle name="Normal 5 2 4 3 4 2" xfId="20748"/>
    <cellStyle name="Normal 5 2 4 3 5" xfId="12080"/>
    <cellStyle name="Normal 5 2 4 3 5 2" xfId="24516"/>
    <cellStyle name="Normal 5 2 4 3 6" xfId="6779"/>
    <cellStyle name="Normal 5 2 4 3 6 2" xfId="19230"/>
    <cellStyle name="Normal 5 2 4 3 7" xfId="3233"/>
    <cellStyle name="Normal 5 2 4 3 7 2" xfId="15741"/>
    <cellStyle name="Normal 5 2 4 3 8" xfId="13498"/>
    <cellStyle name="Normal 5 2 4 4" xfId="1812"/>
    <cellStyle name="Normal 5 2 4 4 2" xfId="4551"/>
    <cellStyle name="Normal 5 2 4 4 2 2" xfId="9569"/>
    <cellStyle name="Normal 5 2 4 4 2 2 2" xfId="22014"/>
    <cellStyle name="Normal 5 2 4 4 2 3" xfId="17007"/>
    <cellStyle name="Normal 5 2 4 4 3" xfId="5959"/>
    <cellStyle name="Normal 5 2 4 4 3 2" xfId="10974"/>
    <cellStyle name="Normal 5 2 4 4 3 2 2" xfId="23419"/>
    <cellStyle name="Normal 5 2 4 4 3 3" xfId="18412"/>
    <cellStyle name="Normal 5 2 4 4 4" xfId="8685"/>
    <cellStyle name="Normal 5 2 4 4 4 2" xfId="21131"/>
    <cellStyle name="Normal 5 2 4 4 5" xfId="12428"/>
    <cellStyle name="Normal 5 2 4 4 5 2" xfId="24864"/>
    <cellStyle name="Normal 5 2 4 4 6" xfId="7162"/>
    <cellStyle name="Normal 5 2 4 4 6 2" xfId="19613"/>
    <cellStyle name="Normal 5 2 4 4 7" xfId="3616"/>
    <cellStyle name="Normal 5 2 4 4 7 2" xfId="16124"/>
    <cellStyle name="Normal 5 2 4 4 8" xfId="14615"/>
    <cellStyle name="Normal 5 2 4 5" xfId="2249"/>
    <cellStyle name="Normal 5 2 4 5 2" xfId="4878"/>
    <cellStyle name="Normal 5 2 4 5 2 2" xfId="9895"/>
    <cellStyle name="Normal 5 2 4 5 2 2 2" xfId="22340"/>
    <cellStyle name="Normal 5 2 4 5 2 3" xfId="17333"/>
    <cellStyle name="Normal 5 2 4 5 3" xfId="6276"/>
    <cellStyle name="Normal 5 2 4 5 3 2" xfId="11291"/>
    <cellStyle name="Normal 5 2 4 5 3 2 2" xfId="23736"/>
    <cellStyle name="Normal 5 2 4 5 3 3" xfId="18729"/>
    <cellStyle name="Normal 5 2 4 5 4" xfId="8083"/>
    <cellStyle name="Normal 5 2 4 5 4 2" xfId="20531"/>
    <cellStyle name="Normal 5 2 4 5 5" xfId="12745"/>
    <cellStyle name="Normal 5 2 4 5 5 2" xfId="25181"/>
    <cellStyle name="Normal 5 2 4 5 6" xfId="7489"/>
    <cellStyle name="Normal 5 2 4 5 6 2" xfId="19939"/>
    <cellStyle name="Normal 5 2 4 5 7" xfId="3012"/>
    <cellStyle name="Normal 5 2 4 5 7 2" xfId="15524"/>
    <cellStyle name="Normal 5 2 4 5 8" xfId="14932"/>
    <cellStyle name="Normal 5 2 4 6" xfId="1086"/>
    <cellStyle name="Normal 5 2 4 6 2" xfId="8969"/>
    <cellStyle name="Normal 5 2 4 6 2 2" xfId="21414"/>
    <cellStyle name="Normal 5 2 4 6 3" xfId="3951"/>
    <cellStyle name="Normal 5 2 4 6 3 2" xfId="16407"/>
    <cellStyle name="Normal 5 2 4 6 4" xfId="13889"/>
    <cellStyle name="Normal 5 2 4 7" xfId="5232"/>
    <cellStyle name="Normal 5 2 4 7 2" xfId="10248"/>
    <cellStyle name="Normal 5 2 4 7 2 2" xfId="22693"/>
    <cellStyle name="Normal 5 2 4 7 3" xfId="17686"/>
    <cellStyle name="Normal 5 2 4 8" xfId="7809"/>
    <cellStyle name="Normal 5 2 4 8 2" xfId="20257"/>
    <cellStyle name="Normal 5 2 4 9" xfId="11702"/>
    <cellStyle name="Normal 5 2 4 9 2" xfId="24138"/>
    <cellStyle name="Normal 5 2 4_Degree data" xfId="2069"/>
    <cellStyle name="Normal 5 2 5" xfId="266"/>
    <cellStyle name="Normal 5 2 5 10" xfId="6612"/>
    <cellStyle name="Normal 5 2 5 10 2" xfId="19063"/>
    <cellStyle name="Normal 5 2 5 11" xfId="2675"/>
    <cellStyle name="Normal 5 2 5 11 2" xfId="15195"/>
    <cellStyle name="Normal 5 2 5 12" xfId="13096"/>
    <cellStyle name="Normal 5 2 5 2" xfId="480"/>
    <cellStyle name="Normal 5 2 5 2 10" xfId="13301"/>
    <cellStyle name="Normal 5 2 5 2 2" xfId="840"/>
    <cellStyle name="Normal 5 2 5 2 2 2" xfId="1467"/>
    <cellStyle name="Normal 5 2 5 2 2 2 2" xfId="9572"/>
    <cellStyle name="Normal 5 2 5 2 2 2 2 2" xfId="22017"/>
    <cellStyle name="Normal 5 2 5 2 2 2 3" xfId="4554"/>
    <cellStyle name="Normal 5 2 5 2 2 2 3 2" xfId="17010"/>
    <cellStyle name="Normal 5 2 5 2 2 2 4" xfId="14270"/>
    <cellStyle name="Normal 5 2 5 2 2 3" xfId="5613"/>
    <cellStyle name="Normal 5 2 5 2 2 3 2" xfId="10629"/>
    <cellStyle name="Normal 5 2 5 2 2 3 2 2" xfId="23074"/>
    <cellStyle name="Normal 5 2 5 2 2 3 3" xfId="18067"/>
    <cellStyle name="Normal 5 2 5 2 2 4" xfId="8688"/>
    <cellStyle name="Normal 5 2 5 2 2 4 2" xfId="21134"/>
    <cellStyle name="Normal 5 2 5 2 2 5" xfId="12083"/>
    <cellStyle name="Normal 5 2 5 2 2 5 2" xfId="24519"/>
    <cellStyle name="Normal 5 2 5 2 2 6" xfId="7165"/>
    <cellStyle name="Normal 5 2 5 2 2 6 2" xfId="19616"/>
    <cellStyle name="Normal 5 2 5 2 2 7" xfId="3619"/>
    <cellStyle name="Normal 5 2 5 2 2 7 2" xfId="16127"/>
    <cellStyle name="Normal 5 2 5 2 2 8" xfId="13648"/>
    <cellStyle name="Normal 5 2 5 2 3" xfId="1815"/>
    <cellStyle name="Normal 5 2 5 2 3 2" xfId="5028"/>
    <cellStyle name="Normal 5 2 5 2 3 2 2" xfId="10045"/>
    <cellStyle name="Normal 5 2 5 2 3 2 2 2" xfId="22490"/>
    <cellStyle name="Normal 5 2 5 2 3 2 3" xfId="17483"/>
    <cellStyle name="Normal 5 2 5 2 3 3" xfId="5962"/>
    <cellStyle name="Normal 5 2 5 2 3 3 2" xfId="10977"/>
    <cellStyle name="Normal 5 2 5 2 3 3 2 2" xfId="23422"/>
    <cellStyle name="Normal 5 2 5 2 3 3 3" xfId="18415"/>
    <cellStyle name="Normal 5 2 5 2 3 4" xfId="8452"/>
    <cellStyle name="Normal 5 2 5 2 3 4 2" xfId="20898"/>
    <cellStyle name="Normal 5 2 5 2 3 5" xfId="12431"/>
    <cellStyle name="Normal 5 2 5 2 3 5 2" xfId="24867"/>
    <cellStyle name="Normal 5 2 5 2 3 6" xfId="7639"/>
    <cellStyle name="Normal 5 2 5 2 3 6 2" xfId="20089"/>
    <cellStyle name="Normal 5 2 5 2 3 7" xfId="3383"/>
    <cellStyle name="Normal 5 2 5 2 3 7 2" xfId="15891"/>
    <cellStyle name="Normal 5 2 5 2 3 8" xfId="14618"/>
    <cellStyle name="Normal 5 2 5 2 4" xfId="2403"/>
    <cellStyle name="Normal 5 2 5 2 4 2" xfId="6426"/>
    <cellStyle name="Normal 5 2 5 2 4 2 2" xfId="11441"/>
    <cellStyle name="Normal 5 2 5 2 4 2 2 2" xfId="23886"/>
    <cellStyle name="Normal 5 2 5 2 4 2 3" xfId="18879"/>
    <cellStyle name="Normal 5 2 5 2 4 3" xfId="12895"/>
    <cellStyle name="Normal 5 2 5 2 4 3 2" xfId="25331"/>
    <cellStyle name="Normal 5 2 5 2 4 4" xfId="9336"/>
    <cellStyle name="Normal 5 2 5 2 4 4 2" xfId="21781"/>
    <cellStyle name="Normal 5 2 5 2 4 5" xfId="4318"/>
    <cellStyle name="Normal 5 2 5 2 4 5 2" xfId="16774"/>
    <cellStyle name="Normal 5 2 5 2 4 6" xfId="15082"/>
    <cellStyle name="Normal 5 2 5 2 5" xfId="1236"/>
    <cellStyle name="Normal 5 2 5 2 5 2" xfId="10398"/>
    <cellStyle name="Normal 5 2 5 2 5 2 2" xfId="22843"/>
    <cellStyle name="Normal 5 2 5 2 5 3" xfId="5382"/>
    <cellStyle name="Normal 5 2 5 2 5 3 2" xfId="17836"/>
    <cellStyle name="Normal 5 2 5 2 5 4" xfId="14039"/>
    <cellStyle name="Normal 5 2 5 2 6" xfId="7959"/>
    <cellStyle name="Normal 5 2 5 2 6 2" xfId="20407"/>
    <cellStyle name="Normal 5 2 5 2 7" xfId="11852"/>
    <cellStyle name="Normal 5 2 5 2 7 2" xfId="24288"/>
    <cellStyle name="Normal 5 2 5 2 8" xfId="6929"/>
    <cellStyle name="Normal 5 2 5 2 8 2" xfId="19380"/>
    <cellStyle name="Normal 5 2 5 2 9" xfId="2880"/>
    <cellStyle name="Normal 5 2 5 2 9 2" xfId="15400"/>
    <cellStyle name="Normal 5 2 5 2_Degree data" xfId="2038"/>
    <cellStyle name="Normal 5 2 5 3" xfId="629"/>
    <cellStyle name="Normal 5 2 5 3 2" xfId="1466"/>
    <cellStyle name="Normal 5 2 5 3 2 2" xfId="9131"/>
    <cellStyle name="Normal 5 2 5 3 2 2 2" xfId="21576"/>
    <cellStyle name="Normal 5 2 5 3 2 3" xfId="4113"/>
    <cellStyle name="Normal 5 2 5 3 2 3 2" xfId="16569"/>
    <cellStyle name="Normal 5 2 5 3 2 4" xfId="14269"/>
    <cellStyle name="Normal 5 2 5 3 3" xfId="5612"/>
    <cellStyle name="Normal 5 2 5 3 3 2" xfId="10628"/>
    <cellStyle name="Normal 5 2 5 3 3 2 2" xfId="23073"/>
    <cellStyle name="Normal 5 2 5 3 3 3" xfId="18066"/>
    <cellStyle name="Normal 5 2 5 3 4" xfId="8247"/>
    <cellStyle name="Normal 5 2 5 3 4 2" xfId="20693"/>
    <cellStyle name="Normal 5 2 5 3 5" xfId="12082"/>
    <cellStyle name="Normal 5 2 5 3 5 2" xfId="24518"/>
    <cellStyle name="Normal 5 2 5 3 6" xfId="6724"/>
    <cellStyle name="Normal 5 2 5 3 6 2" xfId="19175"/>
    <cellStyle name="Normal 5 2 5 3 7" xfId="3178"/>
    <cellStyle name="Normal 5 2 5 3 7 2" xfId="15686"/>
    <cellStyle name="Normal 5 2 5 3 8" xfId="13443"/>
    <cellStyle name="Normal 5 2 5 4" xfId="1814"/>
    <cellStyle name="Normal 5 2 5 4 2" xfId="4553"/>
    <cellStyle name="Normal 5 2 5 4 2 2" xfId="9571"/>
    <cellStyle name="Normal 5 2 5 4 2 2 2" xfId="22016"/>
    <cellStyle name="Normal 5 2 5 4 2 3" xfId="17009"/>
    <cellStyle name="Normal 5 2 5 4 3" xfId="5961"/>
    <cellStyle name="Normal 5 2 5 4 3 2" xfId="10976"/>
    <cellStyle name="Normal 5 2 5 4 3 2 2" xfId="23421"/>
    <cellStyle name="Normal 5 2 5 4 3 3" xfId="18414"/>
    <cellStyle name="Normal 5 2 5 4 4" xfId="8687"/>
    <cellStyle name="Normal 5 2 5 4 4 2" xfId="21133"/>
    <cellStyle name="Normal 5 2 5 4 5" xfId="12430"/>
    <cellStyle name="Normal 5 2 5 4 5 2" xfId="24866"/>
    <cellStyle name="Normal 5 2 5 4 6" xfId="7164"/>
    <cellStyle name="Normal 5 2 5 4 6 2" xfId="19615"/>
    <cellStyle name="Normal 5 2 5 4 7" xfId="3618"/>
    <cellStyle name="Normal 5 2 5 4 7 2" xfId="16126"/>
    <cellStyle name="Normal 5 2 5 4 8" xfId="14617"/>
    <cellStyle name="Normal 5 2 5 5" xfId="2189"/>
    <cellStyle name="Normal 5 2 5 5 2" xfId="4823"/>
    <cellStyle name="Normal 5 2 5 5 2 2" xfId="9840"/>
    <cellStyle name="Normal 5 2 5 5 2 2 2" xfId="22285"/>
    <cellStyle name="Normal 5 2 5 5 2 3" xfId="17278"/>
    <cellStyle name="Normal 5 2 5 5 3" xfId="6221"/>
    <cellStyle name="Normal 5 2 5 5 3 2" xfId="11236"/>
    <cellStyle name="Normal 5 2 5 5 3 2 2" xfId="23681"/>
    <cellStyle name="Normal 5 2 5 5 3 3" xfId="18674"/>
    <cellStyle name="Normal 5 2 5 5 4" xfId="8133"/>
    <cellStyle name="Normal 5 2 5 5 4 2" xfId="20581"/>
    <cellStyle name="Normal 5 2 5 5 5" xfId="12690"/>
    <cellStyle name="Normal 5 2 5 5 5 2" xfId="25126"/>
    <cellStyle name="Normal 5 2 5 5 6" xfId="7434"/>
    <cellStyle name="Normal 5 2 5 5 6 2" xfId="19884"/>
    <cellStyle name="Normal 5 2 5 5 7" xfId="3063"/>
    <cellStyle name="Normal 5 2 5 5 7 2" xfId="15574"/>
    <cellStyle name="Normal 5 2 5 5 8" xfId="14877"/>
    <cellStyle name="Normal 5 2 5 6" xfId="1031"/>
    <cellStyle name="Normal 5 2 5 6 2" xfId="9019"/>
    <cellStyle name="Normal 5 2 5 6 2 2" xfId="21464"/>
    <cellStyle name="Normal 5 2 5 6 3" xfId="4001"/>
    <cellStyle name="Normal 5 2 5 6 3 2" xfId="16457"/>
    <cellStyle name="Normal 5 2 5 6 4" xfId="13834"/>
    <cellStyle name="Normal 5 2 5 7" xfId="5177"/>
    <cellStyle name="Normal 5 2 5 7 2" xfId="10193"/>
    <cellStyle name="Normal 5 2 5 7 2 2" xfId="22638"/>
    <cellStyle name="Normal 5 2 5 7 3" xfId="17631"/>
    <cellStyle name="Normal 5 2 5 8" xfId="7754"/>
    <cellStyle name="Normal 5 2 5 8 2" xfId="20202"/>
    <cellStyle name="Normal 5 2 5 9" xfId="11647"/>
    <cellStyle name="Normal 5 2 5 9 2" xfId="24083"/>
    <cellStyle name="Normal 5 2 5_Degree data" xfId="2042"/>
    <cellStyle name="Normal 5 2 6" xfId="538"/>
    <cellStyle name="Normal 5 2 6 10" xfId="2935"/>
    <cellStyle name="Normal 5 2 6 10 2" xfId="15455"/>
    <cellStyle name="Normal 5 2 6 11" xfId="13356"/>
    <cellStyle name="Normal 5 2 6 2" xfId="895"/>
    <cellStyle name="Normal 5 2 6 2 2" xfId="1468"/>
    <cellStyle name="Normal 5 2 6 2 2 2" xfId="9391"/>
    <cellStyle name="Normal 5 2 6 2 2 2 2" xfId="21836"/>
    <cellStyle name="Normal 5 2 6 2 2 3" xfId="4373"/>
    <cellStyle name="Normal 5 2 6 2 2 3 2" xfId="16829"/>
    <cellStyle name="Normal 5 2 6 2 2 4" xfId="14271"/>
    <cellStyle name="Normal 5 2 6 2 3" xfId="5614"/>
    <cellStyle name="Normal 5 2 6 2 3 2" xfId="10630"/>
    <cellStyle name="Normal 5 2 6 2 3 2 2" xfId="23075"/>
    <cellStyle name="Normal 5 2 6 2 3 3" xfId="18068"/>
    <cellStyle name="Normal 5 2 6 2 4" xfId="8507"/>
    <cellStyle name="Normal 5 2 6 2 4 2" xfId="20953"/>
    <cellStyle name="Normal 5 2 6 2 5" xfId="12084"/>
    <cellStyle name="Normal 5 2 6 2 5 2" xfId="24520"/>
    <cellStyle name="Normal 5 2 6 2 6" xfId="6984"/>
    <cellStyle name="Normal 5 2 6 2 6 2" xfId="19435"/>
    <cellStyle name="Normal 5 2 6 2 7" xfId="3438"/>
    <cellStyle name="Normal 5 2 6 2 7 2" xfId="15946"/>
    <cellStyle name="Normal 5 2 6 2 8" xfId="13703"/>
    <cellStyle name="Normal 5 2 6 3" xfId="1816"/>
    <cellStyle name="Normal 5 2 6 3 2" xfId="4555"/>
    <cellStyle name="Normal 5 2 6 3 2 2" xfId="9573"/>
    <cellStyle name="Normal 5 2 6 3 2 2 2" xfId="22018"/>
    <cellStyle name="Normal 5 2 6 3 2 3" xfId="17011"/>
    <cellStyle name="Normal 5 2 6 3 3" xfId="5963"/>
    <cellStyle name="Normal 5 2 6 3 3 2" xfId="10978"/>
    <cellStyle name="Normal 5 2 6 3 3 2 2" xfId="23423"/>
    <cellStyle name="Normal 5 2 6 3 3 3" xfId="18416"/>
    <cellStyle name="Normal 5 2 6 3 4" xfId="8689"/>
    <cellStyle name="Normal 5 2 6 3 4 2" xfId="21135"/>
    <cellStyle name="Normal 5 2 6 3 5" xfId="12432"/>
    <cellStyle name="Normal 5 2 6 3 5 2" xfId="24868"/>
    <cellStyle name="Normal 5 2 6 3 6" xfId="7166"/>
    <cellStyle name="Normal 5 2 6 3 6 2" xfId="19617"/>
    <cellStyle name="Normal 5 2 6 3 7" xfId="3620"/>
    <cellStyle name="Normal 5 2 6 3 7 2" xfId="16128"/>
    <cellStyle name="Normal 5 2 6 3 8" xfId="14619"/>
    <cellStyle name="Normal 5 2 6 4" xfId="2461"/>
    <cellStyle name="Normal 5 2 6 4 2" xfId="5083"/>
    <cellStyle name="Normal 5 2 6 4 2 2" xfId="10100"/>
    <cellStyle name="Normal 5 2 6 4 2 2 2" xfId="22545"/>
    <cellStyle name="Normal 5 2 6 4 2 3" xfId="17538"/>
    <cellStyle name="Normal 5 2 6 4 3" xfId="6481"/>
    <cellStyle name="Normal 5 2 6 4 3 2" xfId="11496"/>
    <cellStyle name="Normal 5 2 6 4 3 2 2" xfId="23941"/>
    <cellStyle name="Normal 5 2 6 4 3 3" xfId="18934"/>
    <cellStyle name="Normal 5 2 6 4 4" xfId="8188"/>
    <cellStyle name="Normal 5 2 6 4 4 2" xfId="20636"/>
    <cellStyle name="Normal 5 2 6 4 5" xfId="12950"/>
    <cellStyle name="Normal 5 2 6 4 5 2" xfId="25386"/>
    <cellStyle name="Normal 5 2 6 4 6" xfId="7694"/>
    <cellStyle name="Normal 5 2 6 4 6 2" xfId="20144"/>
    <cellStyle name="Normal 5 2 6 4 7" xfId="3119"/>
    <cellStyle name="Normal 5 2 6 4 7 2" xfId="15629"/>
    <cellStyle name="Normal 5 2 6 4 8" xfId="15137"/>
    <cellStyle name="Normal 5 2 6 5" xfId="1291"/>
    <cellStyle name="Normal 5 2 6 5 2" xfId="9074"/>
    <cellStyle name="Normal 5 2 6 5 2 2" xfId="21519"/>
    <cellStyle name="Normal 5 2 6 5 3" xfId="4056"/>
    <cellStyle name="Normal 5 2 6 5 3 2" xfId="16512"/>
    <cellStyle name="Normal 5 2 6 5 4" xfId="14094"/>
    <cellStyle name="Normal 5 2 6 6" xfId="5437"/>
    <cellStyle name="Normal 5 2 6 6 2" xfId="10453"/>
    <cellStyle name="Normal 5 2 6 6 2 2" xfId="22898"/>
    <cellStyle name="Normal 5 2 6 6 3" xfId="17891"/>
    <cellStyle name="Normal 5 2 6 7" xfId="8014"/>
    <cellStyle name="Normal 5 2 6 7 2" xfId="20462"/>
    <cellStyle name="Normal 5 2 6 8" xfId="11907"/>
    <cellStyle name="Normal 5 2 6 8 2" xfId="24343"/>
    <cellStyle name="Normal 5 2 6 9" xfId="6667"/>
    <cellStyle name="Normal 5 2 6 9 2" xfId="19118"/>
    <cellStyle name="Normal 5 2 6_Degree data" xfId="2030"/>
    <cellStyle name="Normal 5 2 7" xfId="372"/>
    <cellStyle name="Normal 5 2 7 10" xfId="13196"/>
    <cellStyle name="Normal 5 2 7 2" xfId="733"/>
    <cellStyle name="Normal 5 2 7 2 2" xfId="1469"/>
    <cellStyle name="Normal 5 2 7 2 2 2" xfId="9574"/>
    <cellStyle name="Normal 5 2 7 2 2 2 2" xfId="22019"/>
    <cellStyle name="Normal 5 2 7 2 2 3" xfId="4556"/>
    <cellStyle name="Normal 5 2 7 2 2 3 2" xfId="17012"/>
    <cellStyle name="Normal 5 2 7 2 2 4" xfId="14272"/>
    <cellStyle name="Normal 5 2 7 2 3" xfId="5615"/>
    <cellStyle name="Normal 5 2 7 2 3 2" xfId="10631"/>
    <cellStyle name="Normal 5 2 7 2 3 2 2" xfId="23076"/>
    <cellStyle name="Normal 5 2 7 2 3 3" xfId="18069"/>
    <cellStyle name="Normal 5 2 7 2 4" xfId="8690"/>
    <cellStyle name="Normal 5 2 7 2 4 2" xfId="21136"/>
    <cellStyle name="Normal 5 2 7 2 5" xfId="12085"/>
    <cellStyle name="Normal 5 2 7 2 5 2" xfId="24521"/>
    <cellStyle name="Normal 5 2 7 2 6" xfId="7167"/>
    <cellStyle name="Normal 5 2 7 2 6 2" xfId="19618"/>
    <cellStyle name="Normal 5 2 7 2 7" xfId="3621"/>
    <cellStyle name="Normal 5 2 7 2 7 2" xfId="16129"/>
    <cellStyle name="Normal 5 2 7 2 8" xfId="13543"/>
    <cellStyle name="Normal 5 2 7 3" xfId="1817"/>
    <cellStyle name="Normal 5 2 7 3 2" xfId="4923"/>
    <cellStyle name="Normal 5 2 7 3 2 2" xfId="9940"/>
    <cellStyle name="Normal 5 2 7 3 2 2 2" xfId="22385"/>
    <cellStyle name="Normal 5 2 7 3 2 3" xfId="17378"/>
    <cellStyle name="Normal 5 2 7 3 3" xfId="5964"/>
    <cellStyle name="Normal 5 2 7 3 3 2" xfId="10979"/>
    <cellStyle name="Normal 5 2 7 3 3 2 2" xfId="23424"/>
    <cellStyle name="Normal 5 2 7 3 3 3" xfId="18417"/>
    <cellStyle name="Normal 5 2 7 3 4" xfId="8347"/>
    <cellStyle name="Normal 5 2 7 3 4 2" xfId="20793"/>
    <cellStyle name="Normal 5 2 7 3 5" xfId="12433"/>
    <cellStyle name="Normal 5 2 7 3 5 2" xfId="24869"/>
    <cellStyle name="Normal 5 2 7 3 6" xfId="7534"/>
    <cellStyle name="Normal 5 2 7 3 6 2" xfId="19984"/>
    <cellStyle name="Normal 5 2 7 3 7" xfId="3278"/>
    <cellStyle name="Normal 5 2 7 3 7 2" xfId="15786"/>
    <cellStyle name="Normal 5 2 7 3 8" xfId="14620"/>
    <cellStyle name="Normal 5 2 7 4" xfId="2295"/>
    <cellStyle name="Normal 5 2 7 4 2" xfId="6321"/>
    <cellStyle name="Normal 5 2 7 4 2 2" xfId="11336"/>
    <cellStyle name="Normal 5 2 7 4 2 2 2" xfId="23781"/>
    <cellStyle name="Normal 5 2 7 4 2 3" xfId="18774"/>
    <cellStyle name="Normal 5 2 7 4 3" xfId="12790"/>
    <cellStyle name="Normal 5 2 7 4 3 2" xfId="25226"/>
    <cellStyle name="Normal 5 2 7 4 4" xfId="9231"/>
    <cellStyle name="Normal 5 2 7 4 4 2" xfId="21676"/>
    <cellStyle name="Normal 5 2 7 4 5" xfId="4213"/>
    <cellStyle name="Normal 5 2 7 4 5 2" xfId="16669"/>
    <cellStyle name="Normal 5 2 7 4 6" xfId="14977"/>
    <cellStyle name="Normal 5 2 7 5" xfId="1131"/>
    <cellStyle name="Normal 5 2 7 5 2" xfId="10293"/>
    <cellStyle name="Normal 5 2 7 5 2 2" xfId="22738"/>
    <cellStyle name="Normal 5 2 7 5 3" xfId="5277"/>
    <cellStyle name="Normal 5 2 7 5 3 2" xfId="17731"/>
    <cellStyle name="Normal 5 2 7 5 4" xfId="13934"/>
    <cellStyle name="Normal 5 2 7 6" xfId="7854"/>
    <cellStyle name="Normal 5 2 7 6 2" xfId="20302"/>
    <cellStyle name="Normal 5 2 7 7" xfId="11747"/>
    <cellStyle name="Normal 5 2 7 7 2" xfId="24183"/>
    <cellStyle name="Normal 5 2 7 8" xfId="6824"/>
    <cellStyle name="Normal 5 2 7 8 2" xfId="19275"/>
    <cellStyle name="Normal 5 2 7 9" xfId="2775"/>
    <cellStyle name="Normal 5 2 7 9 2" xfId="15295"/>
    <cellStyle name="Normal 5 2 7_Degree data" xfId="2084"/>
    <cellStyle name="Normal 5 2 8" xfId="907"/>
    <cellStyle name="Normal 5 2 8 2" xfId="8027"/>
    <cellStyle name="Normal 5 2 8 2 2" xfId="20475"/>
    <cellStyle name="Normal 5 2 8 3" xfId="2951"/>
    <cellStyle name="Normal 5 2 8 3 2" xfId="15468"/>
    <cellStyle name="Normal 5 2 8 4" xfId="13710"/>
    <cellStyle name="Normal 5 2 9" xfId="3895"/>
    <cellStyle name="Normal 5 2 9 2" xfId="8913"/>
    <cellStyle name="Normal 5 2 9 2 2" xfId="21358"/>
    <cellStyle name="Normal 5 2 9 3" xfId="16351"/>
    <cellStyle name="Normal 5 3" xfId="127"/>
    <cellStyle name="Normal 5 3 10" xfId="960"/>
    <cellStyle name="Normal 5 3 10 2" xfId="11576"/>
    <cellStyle name="Normal 5 3 10 2 2" xfId="24012"/>
    <cellStyle name="Normal 5 3 10 3" xfId="10120"/>
    <cellStyle name="Normal 5 3 10 3 2" xfId="22565"/>
    <cellStyle name="Normal 5 3 10 4" xfId="5104"/>
    <cellStyle name="Normal 5 3 10 4 2" xfId="17558"/>
    <cellStyle name="Normal 5 3 10 5" xfId="13763"/>
    <cellStyle name="Normal 5 3 11" xfId="930"/>
    <cellStyle name="Normal 5 3 11 2" xfId="7703"/>
    <cellStyle name="Normal 5 3 11 2 2" xfId="20151"/>
    <cellStyle name="Normal 5 3 11 3" xfId="13733"/>
    <cellStyle name="Normal 5 3 12" xfId="11546"/>
    <cellStyle name="Normal 5 3 12 2" xfId="23982"/>
    <cellStyle name="Normal 5 3 13" xfId="6503"/>
    <cellStyle name="Normal 5 3 13 2" xfId="18954"/>
    <cellStyle name="Normal 5 3 14" xfId="2622"/>
    <cellStyle name="Normal 5 3 14 2" xfId="15144"/>
    <cellStyle name="Normal 5 3 15" xfId="12971"/>
    <cellStyle name="Normal 5 3 2" xfId="157"/>
    <cellStyle name="Normal 5 3 2 10" xfId="7728"/>
    <cellStyle name="Normal 5 3 2 10 2" xfId="20176"/>
    <cellStyle name="Normal 5 3 2 11" xfId="11621"/>
    <cellStyle name="Normal 5 3 2 11 2" xfId="24057"/>
    <cellStyle name="Normal 5 3 2 12" xfId="6538"/>
    <cellStyle name="Normal 5 3 2 12 2" xfId="18989"/>
    <cellStyle name="Normal 5 3 2 13" xfId="2649"/>
    <cellStyle name="Normal 5 3 2 13 2" xfId="15169"/>
    <cellStyle name="Normal 5 3 2 14" xfId="12995"/>
    <cellStyle name="Normal 5 3 2 2" xfId="301"/>
    <cellStyle name="Normal 5 3 2 2 10" xfId="6642"/>
    <cellStyle name="Normal 5 3 2 2 10 2" xfId="19093"/>
    <cellStyle name="Normal 5 3 2 2 11" xfId="2706"/>
    <cellStyle name="Normal 5 3 2 2 11 2" xfId="15226"/>
    <cellStyle name="Normal 5 3 2 2 12" xfId="13127"/>
    <cellStyle name="Normal 5 3 2 2 2" xfId="510"/>
    <cellStyle name="Normal 5 3 2 2 2 10" xfId="13331"/>
    <cellStyle name="Normal 5 3 2 2 2 2" xfId="870"/>
    <cellStyle name="Normal 5 3 2 2 2 2 2" xfId="1473"/>
    <cellStyle name="Normal 5 3 2 2 2 2 2 2" xfId="9578"/>
    <cellStyle name="Normal 5 3 2 2 2 2 2 2 2" xfId="22023"/>
    <cellStyle name="Normal 5 3 2 2 2 2 2 3" xfId="4560"/>
    <cellStyle name="Normal 5 3 2 2 2 2 2 3 2" xfId="17016"/>
    <cellStyle name="Normal 5 3 2 2 2 2 2 4" xfId="14276"/>
    <cellStyle name="Normal 5 3 2 2 2 2 3" xfId="5619"/>
    <cellStyle name="Normal 5 3 2 2 2 2 3 2" xfId="10635"/>
    <cellStyle name="Normal 5 3 2 2 2 2 3 2 2" xfId="23080"/>
    <cellStyle name="Normal 5 3 2 2 2 2 3 3" xfId="18073"/>
    <cellStyle name="Normal 5 3 2 2 2 2 4" xfId="8694"/>
    <cellStyle name="Normal 5 3 2 2 2 2 4 2" xfId="21140"/>
    <cellStyle name="Normal 5 3 2 2 2 2 5" xfId="12089"/>
    <cellStyle name="Normal 5 3 2 2 2 2 5 2" xfId="24525"/>
    <cellStyle name="Normal 5 3 2 2 2 2 6" xfId="7171"/>
    <cellStyle name="Normal 5 3 2 2 2 2 6 2" xfId="19622"/>
    <cellStyle name="Normal 5 3 2 2 2 2 7" xfId="3625"/>
    <cellStyle name="Normal 5 3 2 2 2 2 7 2" xfId="16133"/>
    <cellStyle name="Normal 5 3 2 2 2 2 8" xfId="13678"/>
    <cellStyle name="Normal 5 3 2 2 2 3" xfId="1821"/>
    <cellStyle name="Normal 5 3 2 2 2 3 2" xfId="5058"/>
    <cellStyle name="Normal 5 3 2 2 2 3 2 2" xfId="10075"/>
    <cellStyle name="Normal 5 3 2 2 2 3 2 2 2" xfId="22520"/>
    <cellStyle name="Normal 5 3 2 2 2 3 2 3" xfId="17513"/>
    <cellStyle name="Normal 5 3 2 2 2 3 3" xfId="5968"/>
    <cellStyle name="Normal 5 3 2 2 2 3 3 2" xfId="10983"/>
    <cellStyle name="Normal 5 3 2 2 2 3 3 2 2" xfId="23428"/>
    <cellStyle name="Normal 5 3 2 2 2 3 3 3" xfId="18421"/>
    <cellStyle name="Normal 5 3 2 2 2 3 4" xfId="8482"/>
    <cellStyle name="Normal 5 3 2 2 2 3 4 2" xfId="20928"/>
    <cellStyle name="Normal 5 3 2 2 2 3 5" xfId="12437"/>
    <cellStyle name="Normal 5 3 2 2 2 3 5 2" xfId="24873"/>
    <cellStyle name="Normal 5 3 2 2 2 3 6" xfId="7669"/>
    <cellStyle name="Normal 5 3 2 2 2 3 6 2" xfId="20119"/>
    <cellStyle name="Normal 5 3 2 2 2 3 7" xfId="3413"/>
    <cellStyle name="Normal 5 3 2 2 2 3 7 2" xfId="15921"/>
    <cellStyle name="Normal 5 3 2 2 2 3 8" xfId="14624"/>
    <cellStyle name="Normal 5 3 2 2 2 4" xfId="2433"/>
    <cellStyle name="Normal 5 3 2 2 2 4 2" xfId="6456"/>
    <cellStyle name="Normal 5 3 2 2 2 4 2 2" xfId="11471"/>
    <cellStyle name="Normal 5 3 2 2 2 4 2 2 2" xfId="23916"/>
    <cellStyle name="Normal 5 3 2 2 2 4 2 3" xfId="18909"/>
    <cellStyle name="Normal 5 3 2 2 2 4 3" xfId="12925"/>
    <cellStyle name="Normal 5 3 2 2 2 4 3 2" xfId="25361"/>
    <cellStyle name="Normal 5 3 2 2 2 4 4" xfId="9366"/>
    <cellStyle name="Normal 5 3 2 2 2 4 4 2" xfId="21811"/>
    <cellStyle name="Normal 5 3 2 2 2 4 5" xfId="4348"/>
    <cellStyle name="Normal 5 3 2 2 2 4 5 2" xfId="16804"/>
    <cellStyle name="Normal 5 3 2 2 2 4 6" xfId="15112"/>
    <cellStyle name="Normal 5 3 2 2 2 5" xfId="1266"/>
    <cellStyle name="Normal 5 3 2 2 2 5 2" xfId="10428"/>
    <cellStyle name="Normal 5 3 2 2 2 5 2 2" xfId="22873"/>
    <cellStyle name="Normal 5 3 2 2 2 5 3" xfId="5412"/>
    <cellStyle name="Normal 5 3 2 2 2 5 3 2" xfId="17866"/>
    <cellStyle name="Normal 5 3 2 2 2 5 4" xfId="14069"/>
    <cellStyle name="Normal 5 3 2 2 2 6" xfId="7989"/>
    <cellStyle name="Normal 5 3 2 2 2 6 2" xfId="20437"/>
    <cellStyle name="Normal 5 3 2 2 2 7" xfId="11882"/>
    <cellStyle name="Normal 5 3 2 2 2 7 2" xfId="24318"/>
    <cellStyle name="Normal 5 3 2 2 2 8" xfId="6959"/>
    <cellStyle name="Normal 5 3 2 2 2 8 2" xfId="19410"/>
    <cellStyle name="Normal 5 3 2 2 2 9" xfId="2910"/>
    <cellStyle name="Normal 5 3 2 2 2 9 2" xfId="15430"/>
    <cellStyle name="Normal 5 3 2 2 2_Degree data" xfId="1996"/>
    <cellStyle name="Normal 5 3 2 2 3" xfId="663"/>
    <cellStyle name="Normal 5 3 2 2 3 2" xfId="1472"/>
    <cellStyle name="Normal 5 3 2 2 3 2 2" xfId="9162"/>
    <cellStyle name="Normal 5 3 2 2 3 2 2 2" xfId="21607"/>
    <cellStyle name="Normal 5 3 2 2 3 2 3" xfId="4144"/>
    <cellStyle name="Normal 5 3 2 2 3 2 3 2" xfId="16600"/>
    <cellStyle name="Normal 5 3 2 2 3 2 4" xfId="14275"/>
    <cellStyle name="Normal 5 3 2 2 3 3" xfId="5618"/>
    <cellStyle name="Normal 5 3 2 2 3 3 2" xfId="10634"/>
    <cellStyle name="Normal 5 3 2 2 3 3 2 2" xfId="23079"/>
    <cellStyle name="Normal 5 3 2 2 3 3 3" xfId="18072"/>
    <cellStyle name="Normal 5 3 2 2 3 4" xfId="8278"/>
    <cellStyle name="Normal 5 3 2 2 3 4 2" xfId="20724"/>
    <cellStyle name="Normal 5 3 2 2 3 5" xfId="12088"/>
    <cellStyle name="Normal 5 3 2 2 3 5 2" xfId="24524"/>
    <cellStyle name="Normal 5 3 2 2 3 6" xfId="6755"/>
    <cellStyle name="Normal 5 3 2 2 3 6 2" xfId="19206"/>
    <cellStyle name="Normal 5 3 2 2 3 7" xfId="3209"/>
    <cellStyle name="Normal 5 3 2 2 3 7 2" xfId="15717"/>
    <cellStyle name="Normal 5 3 2 2 3 8" xfId="13474"/>
    <cellStyle name="Normal 5 3 2 2 4" xfId="1820"/>
    <cellStyle name="Normal 5 3 2 2 4 2" xfId="4559"/>
    <cellStyle name="Normal 5 3 2 2 4 2 2" xfId="9577"/>
    <cellStyle name="Normal 5 3 2 2 4 2 2 2" xfId="22022"/>
    <cellStyle name="Normal 5 3 2 2 4 2 3" xfId="17015"/>
    <cellStyle name="Normal 5 3 2 2 4 3" xfId="5967"/>
    <cellStyle name="Normal 5 3 2 2 4 3 2" xfId="10982"/>
    <cellStyle name="Normal 5 3 2 2 4 3 2 2" xfId="23427"/>
    <cellStyle name="Normal 5 3 2 2 4 3 3" xfId="18420"/>
    <cellStyle name="Normal 5 3 2 2 4 4" xfId="8693"/>
    <cellStyle name="Normal 5 3 2 2 4 4 2" xfId="21139"/>
    <cellStyle name="Normal 5 3 2 2 4 5" xfId="12436"/>
    <cellStyle name="Normal 5 3 2 2 4 5 2" xfId="24872"/>
    <cellStyle name="Normal 5 3 2 2 4 6" xfId="7170"/>
    <cellStyle name="Normal 5 3 2 2 4 6 2" xfId="19621"/>
    <cellStyle name="Normal 5 3 2 2 4 7" xfId="3624"/>
    <cellStyle name="Normal 5 3 2 2 4 7 2" xfId="16132"/>
    <cellStyle name="Normal 5 3 2 2 4 8" xfId="14623"/>
    <cellStyle name="Normal 5 3 2 2 5" xfId="2224"/>
    <cellStyle name="Normal 5 3 2 2 5 2" xfId="4854"/>
    <cellStyle name="Normal 5 3 2 2 5 2 2" xfId="9871"/>
    <cellStyle name="Normal 5 3 2 2 5 2 2 2" xfId="22316"/>
    <cellStyle name="Normal 5 3 2 2 5 2 3" xfId="17309"/>
    <cellStyle name="Normal 5 3 2 2 5 3" xfId="6252"/>
    <cellStyle name="Normal 5 3 2 2 5 3 2" xfId="11267"/>
    <cellStyle name="Normal 5 3 2 2 5 3 2 2" xfId="23712"/>
    <cellStyle name="Normal 5 3 2 2 5 3 3" xfId="18705"/>
    <cellStyle name="Normal 5 3 2 2 5 4" xfId="8163"/>
    <cellStyle name="Normal 5 3 2 2 5 4 2" xfId="20611"/>
    <cellStyle name="Normal 5 3 2 2 5 5" xfId="12721"/>
    <cellStyle name="Normal 5 3 2 2 5 5 2" xfId="25157"/>
    <cellStyle name="Normal 5 3 2 2 5 6" xfId="7465"/>
    <cellStyle name="Normal 5 3 2 2 5 6 2" xfId="19915"/>
    <cellStyle name="Normal 5 3 2 2 5 7" xfId="3093"/>
    <cellStyle name="Normal 5 3 2 2 5 7 2" xfId="15604"/>
    <cellStyle name="Normal 5 3 2 2 5 8" xfId="14908"/>
    <cellStyle name="Normal 5 3 2 2 6" xfId="1062"/>
    <cellStyle name="Normal 5 3 2 2 6 2" xfId="9049"/>
    <cellStyle name="Normal 5 3 2 2 6 2 2" xfId="21494"/>
    <cellStyle name="Normal 5 3 2 2 6 3" xfId="4031"/>
    <cellStyle name="Normal 5 3 2 2 6 3 2" xfId="16487"/>
    <cellStyle name="Normal 5 3 2 2 6 4" xfId="13865"/>
    <cellStyle name="Normal 5 3 2 2 7" xfId="5208"/>
    <cellStyle name="Normal 5 3 2 2 7 2" xfId="10224"/>
    <cellStyle name="Normal 5 3 2 2 7 2 2" xfId="22669"/>
    <cellStyle name="Normal 5 3 2 2 7 3" xfId="17662"/>
    <cellStyle name="Normal 5 3 2 2 8" xfId="7785"/>
    <cellStyle name="Normal 5 3 2 2 8 2" xfId="20233"/>
    <cellStyle name="Normal 5 3 2 2 9" xfId="11678"/>
    <cellStyle name="Normal 5 3 2 2 9 2" xfId="24114"/>
    <cellStyle name="Normal 5 3 2 2_Degree data" xfId="1997"/>
    <cellStyle name="Normal 5 3 2 3" xfId="467"/>
    <cellStyle name="Normal 5 3 2 3 10" xfId="2867"/>
    <cellStyle name="Normal 5 3 2 3 10 2" xfId="15387"/>
    <cellStyle name="Normal 5 3 2 3 11" xfId="13288"/>
    <cellStyle name="Normal 5 3 2 3 2" xfId="827"/>
    <cellStyle name="Normal 5 3 2 3 2 2" xfId="1474"/>
    <cellStyle name="Normal 5 3 2 3 2 2 2" xfId="9323"/>
    <cellStyle name="Normal 5 3 2 3 2 2 2 2" xfId="21768"/>
    <cellStyle name="Normal 5 3 2 3 2 2 3" xfId="4305"/>
    <cellStyle name="Normal 5 3 2 3 2 2 3 2" xfId="16761"/>
    <cellStyle name="Normal 5 3 2 3 2 2 4" xfId="14277"/>
    <cellStyle name="Normal 5 3 2 3 2 3" xfId="5620"/>
    <cellStyle name="Normal 5 3 2 3 2 3 2" xfId="10636"/>
    <cellStyle name="Normal 5 3 2 3 2 3 2 2" xfId="23081"/>
    <cellStyle name="Normal 5 3 2 3 2 3 3" xfId="18074"/>
    <cellStyle name="Normal 5 3 2 3 2 4" xfId="8439"/>
    <cellStyle name="Normal 5 3 2 3 2 4 2" xfId="20885"/>
    <cellStyle name="Normal 5 3 2 3 2 5" xfId="12090"/>
    <cellStyle name="Normal 5 3 2 3 2 5 2" xfId="24526"/>
    <cellStyle name="Normal 5 3 2 3 2 6" xfId="6916"/>
    <cellStyle name="Normal 5 3 2 3 2 6 2" xfId="19367"/>
    <cellStyle name="Normal 5 3 2 3 2 7" xfId="3370"/>
    <cellStyle name="Normal 5 3 2 3 2 7 2" xfId="15878"/>
    <cellStyle name="Normal 5 3 2 3 2 8" xfId="13635"/>
    <cellStyle name="Normal 5 3 2 3 3" xfId="1822"/>
    <cellStyle name="Normal 5 3 2 3 3 2" xfId="4561"/>
    <cellStyle name="Normal 5 3 2 3 3 2 2" xfId="9579"/>
    <cellStyle name="Normal 5 3 2 3 3 2 2 2" xfId="22024"/>
    <cellStyle name="Normal 5 3 2 3 3 2 3" xfId="17017"/>
    <cellStyle name="Normal 5 3 2 3 3 3" xfId="5969"/>
    <cellStyle name="Normal 5 3 2 3 3 3 2" xfId="10984"/>
    <cellStyle name="Normal 5 3 2 3 3 3 2 2" xfId="23429"/>
    <cellStyle name="Normal 5 3 2 3 3 3 3" xfId="18422"/>
    <cellStyle name="Normal 5 3 2 3 3 4" xfId="8695"/>
    <cellStyle name="Normal 5 3 2 3 3 4 2" xfId="21141"/>
    <cellStyle name="Normal 5 3 2 3 3 5" xfId="12438"/>
    <cellStyle name="Normal 5 3 2 3 3 5 2" xfId="24874"/>
    <cellStyle name="Normal 5 3 2 3 3 6" xfId="7172"/>
    <cellStyle name="Normal 5 3 2 3 3 6 2" xfId="19623"/>
    <cellStyle name="Normal 5 3 2 3 3 7" xfId="3626"/>
    <cellStyle name="Normal 5 3 2 3 3 7 2" xfId="16134"/>
    <cellStyle name="Normal 5 3 2 3 3 8" xfId="14625"/>
    <cellStyle name="Normal 5 3 2 3 4" xfId="2390"/>
    <cellStyle name="Normal 5 3 2 3 4 2" xfId="5015"/>
    <cellStyle name="Normal 5 3 2 3 4 2 2" xfId="10032"/>
    <cellStyle name="Normal 5 3 2 3 4 2 2 2" xfId="22477"/>
    <cellStyle name="Normal 5 3 2 3 4 2 3" xfId="17470"/>
    <cellStyle name="Normal 5 3 2 3 4 3" xfId="6413"/>
    <cellStyle name="Normal 5 3 2 3 4 3 2" xfId="11428"/>
    <cellStyle name="Normal 5 3 2 3 4 3 2 2" xfId="23873"/>
    <cellStyle name="Normal 5 3 2 3 4 3 3" xfId="18866"/>
    <cellStyle name="Normal 5 3 2 3 4 4" xfId="8120"/>
    <cellStyle name="Normal 5 3 2 3 4 4 2" xfId="20568"/>
    <cellStyle name="Normal 5 3 2 3 4 5" xfId="12882"/>
    <cellStyle name="Normal 5 3 2 3 4 5 2" xfId="25318"/>
    <cellStyle name="Normal 5 3 2 3 4 6" xfId="7626"/>
    <cellStyle name="Normal 5 3 2 3 4 6 2" xfId="20076"/>
    <cellStyle name="Normal 5 3 2 3 4 7" xfId="3050"/>
    <cellStyle name="Normal 5 3 2 3 4 7 2" xfId="15561"/>
    <cellStyle name="Normal 5 3 2 3 4 8" xfId="15069"/>
    <cellStyle name="Normal 5 3 2 3 5" xfId="1223"/>
    <cellStyle name="Normal 5 3 2 3 5 2" xfId="9006"/>
    <cellStyle name="Normal 5 3 2 3 5 2 2" xfId="21451"/>
    <cellStyle name="Normal 5 3 2 3 5 3" xfId="3988"/>
    <cellStyle name="Normal 5 3 2 3 5 3 2" xfId="16444"/>
    <cellStyle name="Normal 5 3 2 3 5 4" xfId="14026"/>
    <cellStyle name="Normal 5 3 2 3 6" xfId="5369"/>
    <cellStyle name="Normal 5 3 2 3 6 2" xfId="10385"/>
    <cellStyle name="Normal 5 3 2 3 6 2 2" xfId="22830"/>
    <cellStyle name="Normal 5 3 2 3 6 3" xfId="17823"/>
    <cellStyle name="Normal 5 3 2 3 7" xfId="7946"/>
    <cellStyle name="Normal 5 3 2 3 7 2" xfId="20394"/>
    <cellStyle name="Normal 5 3 2 3 8" xfId="11839"/>
    <cellStyle name="Normal 5 3 2 3 8 2" xfId="24275"/>
    <cellStyle name="Normal 5 3 2 3 9" xfId="6599"/>
    <cellStyle name="Normal 5 3 2 3 9 2" xfId="19050"/>
    <cellStyle name="Normal 5 3 2 3_Degree data" xfId="1995"/>
    <cellStyle name="Normal 5 3 2 4" xfId="403"/>
    <cellStyle name="Normal 5 3 2 4 10" xfId="13227"/>
    <cellStyle name="Normal 5 3 2 4 2" xfId="764"/>
    <cellStyle name="Normal 5 3 2 4 2 2" xfId="1475"/>
    <cellStyle name="Normal 5 3 2 4 2 2 2" xfId="9580"/>
    <cellStyle name="Normal 5 3 2 4 2 2 2 2" xfId="22025"/>
    <cellStyle name="Normal 5 3 2 4 2 2 3" xfId="4562"/>
    <cellStyle name="Normal 5 3 2 4 2 2 3 2" xfId="17018"/>
    <cellStyle name="Normal 5 3 2 4 2 2 4" xfId="14278"/>
    <cellStyle name="Normal 5 3 2 4 2 3" xfId="5621"/>
    <cellStyle name="Normal 5 3 2 4 2 3 2" xfId="10637"/>
    <cellStyle name="Normal 5 3 2 4 2 3 2 2" xfId="23082"/>
    <cellStyle name="Normal 5 3 2 4 2 3 3" xfId="18075"/>
    <cellStyle name="Normal 5 3 2 4 2 4" xfId="8696"/>
    <cellStyle name="Normal 5 3 2 4 2 4 2" xfId="21142"/>
    <cellStyle name="Normal 5 3 2 4 2 5" xfId="12091"/>
    <cellStyle name="Normal 5 3 2 4 2 5 2" xfId="24527"/>
    <cellStyle name="Normal 5 3 2 4 2 6" xfId="7173"/>
    <cellStyle name="Normal 5 3 2 4 2 6 2" xfId="19624"/>
    <cellStyle name="Normal 5 3 2 4 2 7" xfId="3627"/>
    <cellStyle name="Normal 5 3 2 4 2 7 2" xfId="16135"/>
    <cellStyle name="Normal 5 3 2 4 2 8" xfId="13574"/>
    <cellStyle name="Normal 5 3 2 4 3" xfId="1823"/>
    <cellStyle name="Normal 5 3 2 4 3 2" xfId="4954"/>
    <cellStyle name="Normal 5 3 2 4 3 2 2" xfId="9971"/>
    <cellStyle name="Normal 5 3 2 4 3 2 2 2" xfId="22416"/>
    <cellStyle name="Normal 5 3 2 4 3 2 3" xfId="17409"/>
    <cellStyle name="Normal 5 3 2 4 3 3" xfId="5970"/>
    <cellStyle name="Normal 5 3 2 4 3 3 2" xfId="10985"/>
    <cellStyle name="Normal 5 3 2 4 3 3 2 2" xfId="23430"/>
    <cellStyle name="Normal 5 3 2 4 3 3 3" xfId="18423"/>
    <cellStyle name="Normal 5 3 2 4 3 4" xfId="8378"/>
    <cellStyle name="Normal 5 3 2 4 3 4 2" xfId="20824"/>
    <cellStyle name="Normal 5 3 2 4 3 5" xfId="12439"/>
    <cellStyle name="Normal 5 3 2 4 3 5 2" xfId="24875"/>
    <cellStyle name="Normal 5 3 2 4 3 6" xfId="7565"/>
    <cellStyle name="Normal 5 3 2 4 3 6 2" xfId="20015"/>
    <cellStyle name="Normal 5 3 2 4 3 7" xfId="3309"/>
    <cellStyle name="Normal 5 3 2 4 3 7 2" xfId="15817"/>
    <cellStyle name="Normal 5 3 2 4 3 8" xfId="14626"/>
    <cellStyle name="Normal 5 3 2 4 4" xfId="2326"/>
    <cellStyle name="Normal 5 3 2 4 4 2" xfId="6352"/>
    <cellStyle name="Normal 5 3 2 4 4 2 2" xfId="11367"/>
    <cellStyle name="Normal 5 3 2 4 4 2 2 2" xfId="23812"/>
    <cellStyle name="Normal 5 3 2 4 4 2 3" xfId="18805"/>
    <cellStyle name="Normal 5 3 2 4 4 3" xfId="12821"/>
    <cellStyle name="Normal 5 3 2 4 4 3 2" xfId="25257"/>
    <cellStyle name="Normal 5 3 2 4 4 4" xfId="9262"/>
    <cellStyle name="Normal 5 3 2 4 4 4 2" xfId="21707"/>
    <cellStyle name="Normal 5 3 2 4 4 5" xfId="4244"/>
    <cellStyle name="Normal 5 3 2 4 4 5 2" xfId="16700"/>
    <cellStyle name="Normal 5 3 2 4 4 6" xfId="15008"/>
    <cellStyle name="Normal 5 3 2 4 5" xfId="1162"/>
    <cellStyle name="Normal 5 3 2 4 5 2" xfId="10324"/>
    <cellStyle name="Normal 5 3 2 4 5 2 2" xfId="22769"/>
    <cellStyle name="Normal 5 3 2 4 5 3" xfId="5308"/>
    <cellStyle name="Normal 5 3 2 4 5 3 2" xfId="17762"/>
    <cellStyle name="Normal 5 3 2 4 5 4" xfId="13965"/>
    <cellStyle name="Normal 5 3 2 4 6" xfId="7885"/>
    <cellStyle name="Normal 5 3 2 4 6 2" xfId="20333"/>
    <cellStyle name="Normal 5 3 2 4 7" xfId="11778"/>
    <cellStyle name="Normal 5 3 2 4 7 2" xfId="24214"/>
    <cellStyle name="Normal 5 3 2 4 8" xfId="6855"/>
    <cellStyle name="Normal 5 3 2 4 8 2" xfId="19306"/>
    <cellStyle name="Normal 5 3 2 4 9" xfId="2806"/>
    <cellStyle name="Normal 5 3 2 4 9 2" xfId="15326"/>
    <cellStyle name="Normal 5 3 2 4_Degree data" xfId="2090"/>
    <cellStyle name="Normal 5 3 2 5" xfId="235"/>
    <cellStyle name="Normal 5 3 2 5 2" xfId="1471"/>
    <cellStyle name="Normal 5 3 2 5 2 2" xfId="9105"/>
    <cellStyle name="Normal 5 3 2 5 2 2 2" xfId="21550"/>
    <cellStyle name="Normal 5 3 2 5 2 3" xfId="4087"/>
    <cellStyle name="Normal 5 3 2 5 2 3 2" xfId="16543"/>
    <cellStyle name="Normal 5 3 2 5 2 4" xfId="14274"/>
    <cellStyle name="Normal 5 3 2 5 3" xfId="5617"/>
    <cellStyle name="Normal 5 3 2 5 3 2" xfId="10633"/>
    <cellStyle name="Normal 5 3 2 5 3 2 2" xfId="23078"/>
    <cellStyle name="Normal 5 3 2 5 3 3" xfId="18071"/>
    <cellStyle name="Normal 5 3 2 5 4" xfId="8221"/>
    <cellStyle name="Normal 5 3 2 5 4 2" xfId="20667"/>
    <cellStyle name="Normal 5 3 2 5 5" xfId="12087"/>
    <cellStyle name="Normal 5 3 2 5 5 2" xfId="24523"/>
    <cellStyle name="Normal 5 3 2 5 6" xfId="6698"/>
    <cellStyle name="Normal 5 3 2 5 6 2" xfId="19149"/>
    <cellStyle name="Normal 5 3 2 5 7" xfId="3152"/>
    <cellStyle name="Normal 5 3 2 5 7 2" xfId="15660"/>
    <cellStyle name="Normal 5 3 2 5 8" xfId="13070"/>
    <cellStyle name="Normal 5 3 2 6" xfId="601"/>
    <cellStyle name="Normal 5 3 2 6 2" xfId="1819"/>
    <cellStyle name="Normal 5 3 2 6 2 2" xfId="9576"/>
    <cellStyle name="Normal 5 3 2 6 2 2 2" xfId="22021"/>
    <cellStyle name="Normal 5 3 2 6 2 3" xfId="4558"/>
    <cellStyle name="Normal 5 3 2 6 2 3 2" xfId="17014"/>
    <cellStyle name="Normal 5 3 2 6 2 4" xfId="14622"/>
    <cellStyle name="Normal 5 3 2 6 3" xfId="5966"/>
    <cellStyle name="Normal 5 3 2 6 3 2" xfId="10981"/>
    <cellStyle name="Normal 5 3 2 6 3 2 2" xfId="23426"/>
    <cellStyle name="Normal 5 3 2 6 3 3" xfId="18419"/>
    <cellStyle name="Normal 5 3 2 6 4" xfId="8692"/>
    <cellStyle name="Normal 5 3 2 6 4 2" xfId="21138"/>
    <cellStyle name="Normal 5 3 2 6 5" xfId="12435"/>
    <cellStyle name="Normal 5 3 2 6 5 2" xfId="24871"/>
    <cellStyle name="Normal 5 3 2 6 6" xfId="7169"/>
    <cellStyle name="Normal 5 3 2 6 6 2" xfId="19620"/>
    <cellStyle name="Normal 5 3 2 6 7" xfId="3623"/>
    <cellStyle name="Normal 5 3 2 6 7 2" xfId="16131"/>
    <cellStyle name="Normal 5 3 2 6 8" xfId="13417"/>
    <cellStyle name="Normal 5 3 2 7" xfId="2158"/>
    <cellStyle name="Normal 5 3 2 7 2" xfId="4797"/>
    <cellStyle name="Normal 5 3 2 7 2 2" xfId="9814"/>
    <cellStyle name="Normal 5 3 2 7 2 2 2" xfId="22259"/>
    <cellStyle name="Normal 5 3 2 7 2 3" xfId="17252"/>
    <cellStyle name="Normal 5 3 2 7 3" xfId="6195"/>
    <cellStyle name="Normal 5 3 2 7 3 2" xfId="11210"/>
    <cellStyle name="Normal 5 3 2 7 3 2 2" xfId="23655"/>
    <cellStyle name="Normal 5 3 2 7 3 3" xfId="18648"/>
    <cellStyle name="Normal 5 3 2 7 4" xfId="8059"/>
    <cellStyle name="Normal 5 3 2 7 4 2" xfId="20507"/>
    <cellStyle name="Normal 5 3 2 7 5" xfId="12664"/>
    <cellStyle name="Normal 5 3 2 7 5 2" xfId="25100"/>
    <cellStyle name="Normal 5 3 2 7 6" xfId="7408"/>
    <cellStyle name="Normal 5 3 2 7 6 2" xfId="19858"/>
    <cellStyle name="Normal 5 3 2 7 7" xfId="2986"/>
    <cellStyle name="Normal 5 3 2 7 7 2" xfId="15500"/>
    <cellStyle name="Normal 5 3 2 7 8" xfId="14851"/>
    <cellStyle name="Normal 5 3 2 8" xfId="1005"/>
    <cellStyle name="Normal 5 3 2 8 2" xfId="8945"/>
    <cellStyle name="Normal 5 3 2 8 2 2" xfId="21390"/>
    <cellStyle name="Normal 5 3 2 8 3" xfId="3927"/>
    <cellStyle name="Normal 5 3 2 8 3 2" xfId="16383"/>
    <cellStyle name="Normal 5 3 2 8 4" xfId="13808"/>
    <cellStyle name="Normal 5 3 2 9" xfId="5149"/>
    <cellStyle name="Normal 5 3 2 9 2" xfId="10165"/>
    <cellStyle name="Normal 5 3 2 9 2 2" xfId="22610"/>
    <cellStyle name="Normal 5 3 2 9 3" xfId="17603"/>
    <cellStyle name="Normal 5 3 2_Degree data" xfId="2020"/>
    <cellStyle name="Normal 5 3 3" xfId="187"/>
    <cellStyle name="Normal 5 3 3 10" xfId="6581"/>
    <cellStyle name="Normal 5 3 3 10 2" xfId="19032"/>
    <cellStyle name="Normal 5 3 3 11" xfId="2749"/>
    <cellStyle name="Normal 5 3 3 11 2" xfId="15269"/>
    <cellStyle name="Normal 5 3 3 12" xfId="13025"/>
    <cellStyle name="Normal 5 3 3 2" xfId="448"/>
    <cellStyle name="Normal 5 3 3 2 10" xfId="13270"/>
    <cellStyle name="Normal 5 3 3 2 2" xfId="809"/>
    <cellStyle name="Normal 5 3 3 2 2 2" xfId="1477"/>
    <cellStyle name="Normal 5 3 3 2 2 2 2" xfId="9582"/>
    <cellStyle name="Normal 5 3 3 2 2 2 2 2" xfId="22027"/>
    <cellStyle name="Normal 5 3 3 2 2 2 3" xfId="4564"/>
    <cellStyle name="Normal 5 3 3 2 2 2 3 2" xfId="17020"/>
    <cellStyle name="Normal 5 3 3 2 2 2 4" xfId="14280"/>
    <cellStyle name="Normal 5 3 3 2 2 3" xfId="5623"/>
    <cellStyle name="Normal 5 3 3 2 2 3 2" xfId="10639"/>
    <cellStyle name="Normal 5 3 3 2 2 3 2 2" xfId="23084"/>
    <cellStyle name="Normal 5 3 3 2 2 3 3" xfId="18077"/>
    <cellStyle name="Normal 5 3 3 2 2 4" xfId="8698"/>
    <cellStyle name="Normal 5 3 3 2 2 4 2" xfId="21144"/>
    <cellStyle name="Normal 5 3 3 2 2 5" xfId="12093"/>
    <cellStyle name="Normal 5 3 3 2 2 5 2" xfId="24529"/>
    <cellStyle name="Normal 5 3 3 2 2 6" xfId="7175"/>
    <cellStyle name="Normal 5 3 3 2 2 6 2" xfId="19626"/>
    <cellStyle name="Normal 5 3 3 2 2 7" xfId="3629"/>
    <cellStyle name="Normal 5 3 3 2 2 7 2" xfId="16137"/>
    <cellStyle name="Normal 5 3 3 2 2 8" xfId="13617"/>
    <cellStyle name="Normal 5 3 3 2 3" xfId="1825"/>
    <cellStyle name="Normal 5 3 3 2 3 2" xfId="4997"/>
    <cellStyle name="Normal 5 3 3 2 3 2 2" xfId="10014"/>
    <cellStyle name="Normal 5 3 3 2 3 2 2 2" xfId="22459"/>
    <cellStyle name="Normal 5 3 3 2 3 2 3" xfId="17452"/>
    <cellStyle name="Normal 5 3 3 2 3 3" xfId="5972"/>
    <cellStyle name="Normal 5 3 3 2 3 3 2" xfId="10987"/>
    <cellStyle name="Normal 5 3 3 2 3 3 2 2" xfId="23432"/>
    <cellStyle name="Normal 5 3 3 2 3 3 3" xfId="18425"/>
    <cellStyle name="Normal 5 3 3 2 3 4" xfId="8421"/>
    <cellStyle name="Normal 5 3 3 2 3 4 2" xfId="20867"/>
    <cellStyle name="Normal 5 3 3 2 3 5" xfId="12441"/>
    <cellStyle name="Normal 5 3 3 2 3 5 2" xfId="24877"/>
    <cellStyle name="Normal 5 3 3 2 3 6" xfId="7608"/>
    <cellStyle name="Normal 5 3 3 2 3 6 2" xfId="20058"/>
    <cellStyle name="Normal 5 3 3 2 3 7" xfId="3352"/>
    <cellStyle name="Normal 5 3 3 2 3 7 2" xfId="15860"/>
    <cellStyle name="Normal 5 3 3 2 3 8" xfId="14628"/>
    <cellStyle name="Normal 5 3 3 2 4" xfId="2371"/>
    <cellStyle name="Normal 5 3 3 2 4 2" xfId="6395"/>
    <cellStyle name="Normal 5 3 3 2 4 2 2" xfId="11410"/>
    <cellStyle name="Normal 5 3 3 2 4 2 2 2" xfId="23855"/>
    <cellStyle name="Normal 5 3 3 2 4 2 3" xfId="18848"/>
    <cellStyle name="Normal 5 3 3 2 4 3" xfId="12864"/>
    <cellStyle name="Normal 5 3 3 2 4 3 2" xfId="25300"/>
    <cellStyle name="Normal 5 3 3 2 4 4" xfId="9305"/>
    <cellStyle name="Normal 5 3 3 2 4 4 2" xfId="21750"/>
    <cellStyle name="Normal 5 3 3 2 4 5" xfId="4287"/>
    <cellStyle name="Normal 5 3 3 2 4 5 2" xfId="16743"/>
    <cellStyle name="Normal 5 3 3 2 4 6" xfId="15051"/>
    <cellStyle name="Normal 5 3 3 2 5" xfId="1205"/>
    <cellStyle name="Normal 5 3 3 2 5 2" xfId="10367"/>
    <cellStyle name="Normal 5 3 3 2 5 2 2" xfId="22812"/>
    <cellStyle name="Normal 5 3 3 2 5 3" xfId="5351"/>
    <cellStyle name="Normal 5 3 3 2 5 3 2" xfId="17805"/>
    <cellStyle name="Normal 5 3 3 2 5 4" xfId="14008"/>
    <cellStyle name="Normal 5 3 3 2 6" xfId="7928"/>
    <cellStyle name="Normal 5 3 3 2 6 2" xfId="20376"/>
    <cellStyle name="Normal 5 3 3 2 7" xfId="11821"/>
    <cellStyle name="Normal 5 3 3 2 7 2" xfId="24257"/>
    <cellStyle name="Normal 5 3 3 2 8" xfId="6898"/>
    <cellStyle name="Normal 5 3 3 2 8 2" xfId="19349"/>
    <cellStyle name="Normal 5 3 3 2 9" xfId="2849"/>
    <cellStyle name="Normal 5 3 3 2 9 2" xfId="15369"/>
    <cellStyle name="Normal 5 3 3 2_Degree data" xfId="2107"/>
    <cellStyle name="Normal 5 3 3 3" xfId="346"/>
    <cellStyle name="Normal 5 3 3 3 2" xfId="1476"/>
    <cellStyle name="Normal 5 3 3 3 2 2" xfId="9205"/>
    <cellStyle name="Normal 5 3 3 3 2 2 2" xfId="21650"/>
    <cellStyle name="Normal 5 3 3 3 2 3" xfId="4187"/>
    <cellStyle name="Normal 5 3 3 3 2 3 2" xfId="16643"/>
    <cellStyle name="Normal 5 3 3 3 2 4" xfId="14279"/>
    <cellStyle name="Normal 5 3 3 3 3" xfId="5622"/>
    <cellStyle name="Normal 5 3 3 3 3 2" xfId="10638"/>
    <cellStyle name="Normal 5 3 3 3 3 2 2" xfId="23083"/>
    <cellStyle name="Normal 5 3 3 3 3 3" xfId="18076"/>
    <cellStyle name="Normal 5 3 3 3 4" xfId="8321"/>
    <cellStyle name="Normal 5 3 3 3 4 2" xfId="20767"/>
    <cellStyle name="Normal 5 3 3 3 5" xfId="12092"/>
    <cellStyle name="Normal 5 3 3 3 5 2" xfId="24528"/>
    <cellStyle name="Normal 5 3 3 3 6" xfId="6798"/>
    <cellStyle name="Normal 5 3 3 3 6 2" xfId="19249"/>
    <cellStyle name="Normal 5 3 3 3 7" xfId="3252"/>
    <cellStyle name="Normal 5 3 3 3 7 2" xfId="15760"/>
    <cellStyle name="Normal 5 3 3 3 8" xfId="13170"/>
    <cellStyle name="Normal 5 3 3 4" xfId="707"/>
    <cellStyle name="Normal 5 3 3 4 2" xfId="1824"/>
    <cellStyle name="Normal 5 3 3 4 2 2" xfId="9581"/>
    <cellStyle name="Normal 5 3 3 4 2 2 2" xfId="22026"/>
    <cellStyle name="Normal 5 3 3 4 2 3" xfId="4563"/>
    <cellStyle name="Normal 5 3 3 4 2 3 2" xfId="17019"/>
    <cellStyle name="Normal 5 3 3 4 2 4" xfId="14627"/>
    <cellStyle name="Normal 5 3 3 4 3" xfId="5971"/>
    <cellStyle name="Normal 5 3 3 4 3 2" xfId="10986"/>
    <cellStyle name="Normal 5 3 3 4 3 2 2" xfId="23431"/>
    <cellStyle name="Normal 5 3 3 4 3 3" xfId="18424"/>
    <cellStyle name="Normal 5 3 3 4 4" xfId="8697"/>
    <cellStyle name="Normal 5 3 3 4 4 2" xfId="21143"/>
    <cellStyle name="Normal 5 3 3 4 5" xfId="12440"/>
    <cellStyle name="Normal 5 3 3 4 5 2" xfId="24876"/>
    <cellStyle name="Normal 5 3 3 4 6" xfId="7174"/>
    <cellStyle name="Normal 5 3 3 4 6 2" xfId="19625"/>
    <cellStyle name="Normal 5 3 3 4 7" xfId="3628"/>
    <cellStyle name="Normal 5 3 3 4 7 2" xfId="16136"/>
    <cellStyle name="Normal 5 3 3 4 8" xfId="13517"/>
    <cellStyle name="Normal 5 3 3 5" xfId="2269"/>
    <cellStyle name="Normal 5 3 3 5 2" xfId="4897"/>
    <cellStyle name="Normal 5 3 3 5 2 2" xfId="9914"/>
    <cellStyle name="Normal 5 3 3 5 2 2 2" xfId="22359"/>
    <cellStyle name="Normal 5 3 3 5 2 3" xfId="17352"/>
    <cellStyle name="Normal 5 3 3 5 3" xfId="6295"/>
    <cellStyle name="Normal 5 3 3 5 3 2" xfId="11310"/>
    <cellStyle name="Normal 5 3 3 5 3 2 2" xfId="23755"/>
    <cellStyle name="Normal 5 3 3 5 3 3" xfId="18748"/>
    <cellStyle name="Normal 5 3 3 5 4" xfId="8102"/>
    <cellStyle name="Normal 5 3 3 5 4 2" xfId="20550"/>
    <cellStyle name="Normal 5 3 3 5 5" xfId="12764"/>
    <cellStyle name="Normal 5 3 3 5 5 2" xfId="25200"/>
    <cellStyle name="Normal 5 3 3 5 6" xfId="7508"/>
    <cellStyle name="Normal 5 3 3 5 6 2" xfId="19958"/>
    <cellStyle name="Normal 5 3 3 5 7" xfId="3032"/>
    <cellStyle name="Normal 5 3 3 5 7 2" xfId="15543"/>
    <cellStyle name="Normal 5 3 3 5 8" xfId="14951"/>
    <cellStyle name="Normal 5 3 3 6" xfId="1105"/>
    <cellStyle name="Normal 5 3 3 6 2" xfId="8988"/>
    <cellStyle name="Normal 5 3 3 6 2 2" xfId="21433"/>
    <cellStyle name="Normal 5 3 3 6 3" xfId="3970"/>
    <cellStyle name="Normal 5 3 3 6 3 2" xfId="16426"/>
    <cellStyle name="Normal 5 3 3 6 4" xfId="13908"/>
    <cellStyle name="Normal 5 3 3 7" xfId="5251"/>
    <cellStyle name="Normal 5 3 3 7 2" xfId="10267"/>
    <cellStyle name="Normal 5 3 3 7 2 2" xfId="22712"/>
    <cellStyle name="Normal 5 3 3 7 3" xfId="17705"/>
    <cellStyle name="Normal 5 3 3 8" xfId="7828"/>
    <cellStyle name="Normal 5 3 3 8 2" xfId="20276"/>
    <cellStyle name="Normal 5 3 3 9" xfId="11721"/>
    <cellStyle name="Normal 5 3 3 9 2" xfId="24157"/>
    <cellStyle name="Normal 5 3 3_Degree data" xfId="2089"/>
    <cellStyle name="Normal 5 3 4" xfId="262"/>
    <cellStyle name="Normal 5 3 4 10" xfId="6608"/>
    <cellStyle name="Normal 5 3 4 10 2" xfId="19059"/>
    <cellStyle name="Normal 5 3 4 11" xfId="2671"/>
    <cellStyle name="Normal 5 3 4 11 2" xfId="15191"/>
    <cellStyle name="Normal 5 3 4 12" xfId="13092"/>
    <cellStyle name="Normal 5 3 4 2" xfId="476"/>
    <cellStyle name="Normal 5 3 4 2 10" xfId="13297"/>
    <cellStyle name="Normal 5 3 4 2 2" xfId="836"/>
    <cellStyle name="Normal 5 3 4 2 2 2" xfId="1479"/>
    <cellStyle name="Normal 5 3 4 2 2 2 2" xfId="9584"/>
    <cellStyle name="Normal 5 3 4 2 2 2 2 2" xfId="22029"/>
    <cellStyle name="Normal 5 3 4 2 2 2 3" xfId="4566"/>
    <cellStyle name="Normal 5 3 4 2 2 2 3 2" xfId="17022"/>
    <cellStyle name="Normal 5 3 4 2 2 2 4" xfId="14282"/>
    <cellStyle name="Normal 5 3 4 2 2 3" xfId="5625"/>
    <cellStyle name="Normal 5 3 4 2 2 3 2" xfId="10641"/>
    <cellStyle name="Normal 5 3 4 2 2 3 2 2" xfId="23086"/>
    <cellStyle name="Normal 5 3 4 2 2 3 3" xfId="18079"/>
    <cellStyle name="Normal 5 3 4 2 2 4" xfId="8700"/>
    <cellStyle name="Normal 5 3 4 2 2 4 2" xfId="21146"/>
    <cellStyle name="Normal 5 3 4 2 2 5" xfId="12095"/>
    <cellStyle name="Normal 5 3 4 2 2 5 2" xfId="24531"/>
    <cellStyle name="Normal 5 3 4 2 2 6" xfId="7177"/>
    <cellStyle name="Normal 5 3 4 2 2 6 2" xfId="19628"/>
    <cellStyle name="Normal 5 3 4 2 2 7" xfId="3631"/>
    <cellStyle name="Normal 5 3 4 2 2 7 2" xfId="16139"/>
    <cellStyle name="Normal 5 3 4 2 2 8" xfId="13644"/>
    <cellStyle name="Normal 5 3 4 2 3" xfId="1827"/>
    <cellStyle name="Normal 5 3 4 2 3 2" xfId="5024"/>
    <cellStyle name="Normal 5 3 4 2 3 2 2" xfId="10041"/>
    <cellStyle name="Normal 5 3 4 2 3 2 2 2" xfId="22486"/>
    <cellStyle name="Normal 5 3 4 2 3 2 3" xfId="17479"/>
    <cellStyle name="Normal 5 3 4 2 3 3" xfId="5974"/>
    <cellStyle name="Normal 5 3 4 2 3 3 2" xfId="10989"/>
    <cellStyle name="Normal 5 3 4 2 3 3 2 2" xfId="23434"/>
    <cellStyle name="Normal 5 3 4 2 3 3 3" xfId="18427"/>
    <cellStyle name="Normal 5 3 4 2 3 4" xfId="8448"/>
    <cellStyle name="Normal 5 3 4 2 3 4 2" xfId="20894"/>
    <cellStyle name="Normal 5 3 4 2 3 5" xfId="12443"/>
    <cellStyle name="Normal 5 3 4 2 3 5 2" xfId="24879"/>
    <cellStyle name="Normal 5 3 4 2 3 6" xfId="7635"/>
    <cellStyle name="Normal 5 3 4 2 3 6 2" xfId="20085"/>
    <cellStyle name="Normal 5 3 4 2 3 7" xfId="3379"/>
    <cellStyle name="Normal 5 3 4 2 3 7 2" xfId="15887"/>
    <cellStyle name="Normal 5 3 4 2 3 8" xfId="14630"/>
    <cellStyle name="Normal 5 3 4 2 4" xfId="2399"/>
    <cellStyle name="Normal 5 3 4 2 4 2" xfId="6422"/>
    <cellStyle name="Normal 5 3 4 2 4 2 2" xfId="11437"/>
    <cellStyle name="Normal 5 3 4 2 4 2 2 2" xfId="23882"/>
    <cellStyle name="Normal 5 3 4 2 4 2 3" xfId="18875"/>
    <cellStyle name="Normal 5 3 4 2 4 3" xfId="12891"/>
    <cellStyle name="Normal 5 3 4 2 4 3 2" xfId="25327"/>
    <cellStyle name="Normal 5 3 4 2 4 4" xfId="9332"/>
    <cellStyle name="Normal 5 3 4 2 4 4 2" xfId="21777"/>
    <cellStyle name="Normal 5 3 4 2 4 5" xfId="4314"/>
    <cellStyle name="Normal 5 3 4 2 4 5 2" xfId="16770"/>
    <cellStyle name="Normal 5 3 4 2 4 6" xfId="15078"/>
    <cellStyle name="Normal 5 3 4 2 5" xfId="1232"/>
    <cellStyle name="Normal 5 3 4 2 5 2" xfId="10394"/>
    <cellStyle name="Normal 5 3 4 2 5 2 2" xfId="22839"/>
    <cellStyle name="Normal 5 3 4 2 5 3" xfId="5378"/>
    <cellStyle name="Normal 5 3 4 2 5 3 2" xfId="17832"/>
    <cellStyle name="Normal 5 3 4 2 5 4" xfId="14035"/>
    <cellStyle name="Normal 5 3 4 2 6" xfId="7955"/>
    <cellStyle name="Normal 5 3 4 2 6 2" xfId="20403"/>
    <cellStyle name="Normal 5 3 4 2 7" xfId="11848"/>
    <cellStyle name="Normal 5 3 4 2 7 2" xfId="24284"/>
    <cellStyle name="Normal 5 3 4 2 8" xfId="6925"/>
    <cellStyle name="Normal 5 3 4 2 8 2" xfId="19376"/>
    <cellStyle name="Normal 5 3 4 2 9" xfId="2876"/>
    <cellStyle name="Normal 5 3 4 2 9 2" xfId="15396"/>
    <cellStyle name="Normal 5 3 4 2_Degree data" xfId="2177"/>
    <cellStyle name="Normal 5 3 4 3" xfId="625"/>
    <cellStyle name="Normal 5 3 4 3 2" xfId="1478"/>
    <cellStyle name="Normal 5 3 4 3 2 2" xfId="9127"/>
    <cellStyle name="Normal 5 3 4 3 2 2 2" xfId="21572"/>
    <cellStyle name="Normal 5 3 4 3 2 3" xfId="4109"/>
    <cellStyle name="Normal 5 3 4 3 2 3 2" xfId="16565"/>
    <cellStyle name="Normal 5 3 4 3 2 4" xfId="14281"/>
    <cellStyle name="Normal 5 3 4 3 3" xfId="5624"/>
    <cellStyle name="Normal 5 3 4 3 3 2" xfId="10640"/>
    <cellStyle name="Normal 5 3 4 3 3 2 2" xfId="23085"/>
    <cellStyle name="Normal 5 3 4 3 3 3" xfId="18078"/>
    <cellStyle name="Normal 5 3 4 3 4" xfId="8243"/>
    <cellStyle name="Normal 5 3 4 3 4 2" xfId="20689"/>
    <cellStyle name="Normal 5 3 4 3 5" xfId="12094"/>
    <cellStyle name="Normal 5 3 4 3 5 2" xfId="24530"/>
    <cellStyle name="Normal 5 3 4 3 6" xfId="6720"/>
    <cellStyle name="Normal 5 3 4 3 6 2" xfId="19171"/>
    <cellStyle name="Normal 5 3 4 3 7" xfId="3174"/>
    <cellStyle name="Normal 5 3 4 3 7 2" xfId="15682"/>
    <cellStyle name="Normal 5 3 4 3 8" xfId="13439"/>
    <cellStyle name="Normal 5 3 4 4" xfId="1826"/>
    <cellStyle name="Normal 5 3 4 4 2" xfId="4565"/>
    <cellStyle name="Normal 5 3 4 4 2 2" xfId="9583"/>
    <cellStyle name="Normal 5 3 4 4 2 2 2" xfId="22028"/>
    <cellStyle name="Normal 5 3 4 4 2 3" xfId="17021"/>
    <cellStyle name="Normal 5 3 4 4 3" xfId="5973"/>
    <cellStyle name="Normal 5 3 4 4 3 2" xfId="10988"/>
    <cellStyle name="Normal 5 3 4 4 3 2 2" xfId="23433"/>
    <cellStyle name="Normal 5 3 4 4 3 3" xfId="18426"/>
    <cellStyle name="Normal 5 3 4 4 4" xfId="8699"/>
    <cellStyle name="Normal 5 3 4 4 4 2" xfId="21145"/>
    <cellStyle name="Normal 5 3 4 4 5" xfId="12442"/>
    <cellStyle name="Normal 5 3 4 4 5 2" xfId="24878"/>
    <cellStyle name="Normal 5 3 4 4 6" xfId="7176"/>
    <cellStyle name="Normal 5 3 4 4 6 2" xfId="19627"/>
    <cellStyle name="Normal 5 3 4 4 7" xfId="3630"/>
    <cellStyle name="Normal 5 3 4 4 7 2" xfId="16138"/>
    <cellStyle name="Normal 5 3 4 4 8" xfId="14629"/>
    <cellStyle name="Normal 5 3 4 5" xfId="2185"/>
    <cellStyle name="Normal 5 3 4 5 2" xfId="4819"/>
    <cellStyle name="Normal 5 3 4 5 2 2" xfId="9836"/>
    <cellStyle name="Normal 5 3 4 5 2 2 2" xfId="22281"/>
    <cellStyle name="Normal 5 3 4 5 2 3" xfId="17274"/>
    <cellStyle name="Normal 5 3 4 5 3" xfId="6217"/>
    <cellStyle name="Normal 5 3 4 5 3 2" xfId="11232"/>
    <cellStyle name="Normal 5 3 4 5 3 2 2" xfId="23677"/>
    <cellStyle name="Normal 5 3 4 5 3 3" xfId="18670"/>
    <cellStyle name="Normal 5 3 4 5 4" xfId="8129"/>
    <cellStyle name="Normal 5 3 4 5 4 2" xfId="20577"/>
    <cellStyle name="Normal 5 3 4 5 5" xfId="12686"/>
    <cellStyle name="Normal 5 3 4 5 5 2" xfId="25122"/>
    <cellStyle name="Normal 5 3 4 5 6" xfId="7430"/>
    <cellStyle name="Normal 5 3 4 5 6 2" xfId="19880"/>
    <cellStyle name="Normal 5 3 4 5 7" xfId="3059"/>
    <cellStyle name="Normal 5 3 4 5 7 2" xfId="15570"/>
    <cellStyle name="Normal 5 3 4 5 8" xfId="14873"/>
    <cellStyle name="Normal 5 3 4 6" xfId="1027"/>
    <cellStyle name="Normal 5 3 4 6 2" xfId="9015"/>
    <cellStyle name="Normal 5 3 4 6 2 2" xfId="21460"/>
    <cellStyle name="Normal 5 3 4 6 3" xfId="3997"/>
    <cellStyle name="Normal 5 3 4 6 3 2" xfId="16453"/>
    <cellStyle name="Normal 5 3 4 6 4" xfId="13830"/>
    <cellStyle name="Normal 5 3 4 7" xfId="5173"/>
    <cellStyle name="Normal 5 3 4 7 2" xfId="10189"/>
    <cellStyle name="Normal 5 3 4 7 2 2" xfId="22634"/>
    <cellStyle name="Normal 5 3 4 7 3" xfId="17627"/>
    <cellStyle name="Normal 5 3 4 8" xfId="7750"/>
    <cellStyle name="Normal 5 3 4 8 2" xfId="20198"/>
    <cellStyle name="Normal 5 3 4 9" xfId="11643"/>
    <cellStyle name="Normal 5 3 4 9 2" xfId="24079"/>
    <cellStyle name="Normal 5 3 4_Degree data" xfId="2052"/>
    <cellStyle name="Normal 5 3 5" xfId="368"/>
    <cellStyle name="Normal 5 3 5 10" xfId="13192"/>
    <cellStyle name="Normal 5 3 5 2" xfId="729"/>
    <cellStyle name="Normal 5 3 5 2 2" xfId="1480"/>
    <cellStyle name="Normal 5 3 5 2 2 2" xfId="9585"/>
    <cellStyle name="Normal 5 3 5 2 2 2 2" xfId="22030"/>
    <cellStyle name="Normal 5 3 5 2 2 3" xfId="4567"/>
    <cellStyle name="Normal 5 3 5 2 2 3 2" xfId="17023"/>
    <cellStyle name="Normal 5 3 5 2 2 4" xfId="14283"/>
    <cellStyle name="Normal 5 3 5 2 3" xfId="5626"/>
    <cellStyle name="Normal 5 3 5 2 3 2" xfId="10642"/>
    <cellStyle name="Normal 5 3 5 2 3 2 2" xfId="23087"/>
    <cellStyle name="Normal 5 3 5 2 3 3" xfId="18080"/>
    <cellStyle name="Normal 5 3 5 2 4" xfId="8701"/>
    <cellStyle name="Normal 5 3 5 2 4 2" xfId="21147"/>
    <cellStyle name="Normal 5 3 5 2 5" xfId="12096"/>
    <cellStyle name="Normal 5 3 5 2 5 2" xfId="24532"/>
    <cellStyle name="Normal 5 3 5 2 6" xfId="7178"/>
    <cellStyle name="Normal 5 3 5 2 6 2" xfId="19629"/>
    <cellStyle name="Normal 5 3 5 2 7" xfId="3632"/>
    <cellStyle name="Normal 5 3 5 2 7 2" xfId="16140"/>
    <cellStyle name="Normal 5 3 5 2 8" xfId="13539"/>
    <cellStyle name="Normal 5 3 5 3" xfId="1828"/>
    <cellStyle name="Normal 5 3 5 3 2" xfId="4919"/>
    <cellStyle name="Normal 5 3 5 3 2 2" xfId="9936"/>
    <cellStyle name="Normal 5 3 5 3 2 2 2" xfId="22381"/>
    <cellStyle name="Normal 5 3 5 3 2 3" xfId="17374"/>
    <cellStyle name="Normal 5 3 5 3 3" xfId="5975"/>
    <cellStyle name="Normal 5 3 5 3 3 2" xfId="10990"/>
    <cellStyle name="Normal 5 3 5 3 3 2 2" xfId="23435"/>
    <cellStyle name="Normal 5 3 5 3 3 3" xfId="18428"/>
    <cellStyle name="Normal 5 3 5 3 4" xfId="8343"/>
    <cellStyle name="Normal 5 3 5 3 4 2" xfId="20789"/>
    <cellStyle name="Normal 5 3 5 3 5" xfId="12444"/>
    <cellStyle name="Normal 5 3 5 3 5 2" xfId="24880"/>
    <cellStyle name="Normal 5 3 5 3 6" xfId="7530"/>
    <cellStyle name="Normal 5 3 5 3 6 2" xfId="19980"/>
    <cellStyle name="Normal 5 3 5 3 7" xfId="3274"/>
    <cellStyle name="Normal 5 3 5 3 7 2" xfId="15782"/>
    <cellStyle name="Normal 5 3 5 3 8" xfId="14631"/>
    <cellStyle name="Normal 5 3 5 4" xfId="2291"/>
    <cellStyle name="Normal 5 3 5 4 2" xfId="6317"/>
    <cellStyle name="Normal 5 3 5 4 2 2" xfId="11332"/>
    <cellStyle name="Normal 5 3 5 4 2 2 2" xfId="23777"/>
    <cellStyle name="Normal 5 3 5 4 2 3" xfId="18770"/>
    <cellStyle name="Normal 5 3 5 4 3" xfId="12786"/>
    <cellStyle name="Normal 5 3 5 4 3 2" xfId="25222"/>
    <cellStyle name="Normal 5 3 5 4 4" xfId="9227"/>
    <cellStyle name="Normal 5 3 5 4 4 2" xfId="21672"/>
    <cellStyle name="Normal 5 3 5 4 5" xfId="4209"/>
    <cellStyle name="Normal 5 3 5 4 5 2" xfId="16665"/>
    <cellStyle name="Normal 5 3 5 4 6" xfId="14973"/>
    <cellStyle name="Normal 5 3 5 5" xfId="1127"/>
    <cellStyle name="Normal 5 3 5 5 2" xfId="10289"/>
    <cellStyle name="Normal 5 3 5 5 2 2" xfId="22734"/>
    <cellStyle name="Normal 5 3 5 5 3" xfId="5273"/>
    <cellStyle name="Normal 5 3 5 5 3 2" xfId="17727"/>
    <cellStyle name="Normal 5 3 5 5 4" xfId="13930"/>
    <cellStyle name="Normal 5 3 5 6" xfId="7850"/>
    <cellStyle name="Normal 5 3 5 6 2" xfId="20298"/>
    <cellStyle name="Normal 5 3 5 7" xfId="11743"/>
    <cellStyle name="Normal 5 3 5 7 2" xfId="24179"/>
    <cellStyle name="Normal 5 3 5 8" xfId="6820"/>
    <cellStyle name="Normal 5 3 5 8 2" xfId="19271"/>
    <cellStyle name="Normal 5 3 5 9" xfId="2771"/>
    <cellStyle name="Normal 5 3 5 9 2" xfId="15291"/>
    <cellStyle name="Normal 5 3 5_Degree data" xfId="2139"/>
    <cellStyle name="Normal 5 3 6" xfId="207"/>
    <cellStyle name="Normal 5 3 6 10" xfId="13045"/>
    <cellStyle name="Normal 5 3 6 2" xfId="575"/>
    <cellStyle name="Normal 5 3 6 2 2" xfId="1481"/>
    <cellStyle name="Normal 5 3 6 2 2 2" xfId="9586"/>
    <cellStyle name="Normal 5 3 6 2 2 2 2" xfId="22031"/>
    <cellStyle name="Normal 5 3 6 2 2 3" xfId="4568"/>
    <cellStyle name="Normal 5 3 6 2 2 3 2" xfId="17024"/>
    <cellStyle name="Normal 5 3 6 2 2 4" xfId="14284"/>
    <cellStyle name="Normal 5 3 6 2 3" xfId="5627"/>
    <cellStyle name="Normal 5 3 6 2 3 2" xfId="10643"/>
    <cellStyle name="Normal 5 3 6 2 3 2 2" xfId="23088"/>
    <cellStyle name="Normal 5 3 6 2 3 3" xfId="18081"/>
    <cellStyle name="Normal 5 3 6 2 4" xfId="8702"/>
    <cellStyle name="Normal 5 3 6 2 4 2" xfId="21148"/>
    <cellStyle name="Normal 5 3 6 2 5" xfId="12097"/>
    <cellStyle name="Normal 5 3 6 2 5 2" xfId="24533"/>
    <cellStyle name="Normal 5 3 6 2 6" xfId="7179"/>
    <cellStyle name="Normal 5 3 6 2 6 2" xfId="19630"/>
    <cellStyle name="Normal 5 3 6 2 7" xfId="3633"/>
    <cellStyle name="Normal 5 3 6 2 7 2" xfId="16141"/>
    <cellStyle name="Normal 5 3 6 2 8" xfId="13392"/>
    <cellStyle name="Normal 5 3 6 3" xfId="1829"/>
    <cellStyle name="Normal 5 3 6 3 2" xfId="4772"/>
    <cellStyle name="Normal 5 3 6 3 2 2" xfId="9789"/>
    <cellStyle name="Normal 5 3 6 3 2 2 2" xfId="22234"/>
    <cellStyle name="Normal 5 3 6 3 2 3" xfId="17227"/>
    <cellStyle name="Normal 5 3 6 3 3" xfId="5976"/>
    <cellStyle name="Normal 5 3 6 3 3 2" xfId="10991"/>
    <cellStyle name="Normal 5 3 6 3 3 2 2" xfId="23436"/>
    <cellStyle name="Normal 5 3 6 3 3 3" xfId="18429"/>
    <cellStyle name="Normal 5 3 6 3 4" xfId="8016"/>
    <cellStyle name="Normal 5 3 6 3 4 2" xfId="20464"/>
    <cellStyle name="Normal 5 3 6 3 5" xfId="12445"/>
    <cellStyle name="Normal 5 3 6 3 5 2" xfId="24881"/>
    <cellStyle name="Normal 5 3 6 3 6" xfId="7383"/>
    <cellStyle name="Normal 5 3 6 3 6 2" xfId="19833"/>
    <cellStyle name="Normal 5 3 6 3 7" xfId="2937"/>
    <cellStyle name="Normal 5 3 6 3 7 2" xfId="15457"/>
    <cellStyle name="Normal 5 3 6 3 8" xfId="14632"/>
    <cellStyle name="Normal 5 3 6 4" xfId="2130"/>
    <cellStyle name="Normal 5 3 6 4 2" xfId="6170"/>
    <cellStyle name="Normal 5 3 6 4 2 2" xfId="11185"/>
    <cellStyle name="Normal 5 3 6 4 2 2 2" xfId="23630"/>
    <cellStyle name="Normal 5 3 6 4 2 3" xfId="18623"/>
    <cellStyle name="Normal 5 3 6 4 3" xfId="12639"/>
    <cellStyle name="Normal 5 3 6 4 3 2" xfId="25075"/>
    <cellStyle name="Normal 5 3 6 4 4" xfId="9080"/>
    <cellStyle name="Normal 5 3 6 4 4 2" xfId="21525"/>
    <cellStyle name="Normal 5 3 6 4 5" xfId="4062"/>
    <cellStyle name="Normal 5 3 6 4 5 2" xfId="16518"/>
    <cellStyle name="Normal 5 3 6 4 6" xfId="14826"/>
    <cellStyle name="Normal 5 3 6 5" xfId="980"/>
    <cellStyle name="Normal 5 3 6 5 2" xfId="10140"/>
    <cellStyle name="Normal 5 3 6 5 2 2" xfId="22585"/>
    <cellStyle name="Normal 5 3 6 5 3" xfId="5124"/>
    <cellStyle name="Normal 5 3 6 5 3 2" xfId="17578"/>
    <cellStyle name="Normal 5 3 6 5 4" xfId="13783"/>
    <cellStyle name="Normal 5 3 6 6" xfId="8196"/>
    <cellStyle name="Normal 5 3 6 6 2" xfId="20642"/>
    <cellStyle name="Normal 5 3 6 7" xfId="11596"/>
    <cellStyle name="Normal 5 3 6 7 2" xfId="24032"/>
    <cellStyle name="Normal 5 3 6 8" xfId="6673"/>
    <cellStyle name="Normal 5 3 6 8 2" xfId="19124"/>
    <cellStyle name="Normal 5 3 6 9" xfId="3127"/>
    <cellStyle name="Normal 5 3 6 9 2" xfId="15635"/>
    <cellStyle name="Normal 5 3 6_Degree data" xfId="2102"/>
    <cellStyle name="Normal 5 3 7" xfId="555"/>
    <cellStyle name="Normal 5 3 7 2" xfId="1470"/>
    <cellStyle name="Normal 5 3 7 2 2" xfId="9575"/>
    <cellStyle name="Normal 5 3 7 2 2 2" xfId="22020"/>
    <cellStyle name="Normal 5 3 7 2 3" xfId="4557"/>
    <cellStyle name="Normal 5 3 7 2 3 2" xfId="17013"/>
    <cellStyle name="Normal 5 3 7 2 4" xfId="14273"/>
    <cellStyle name="Normal 5 3 7 3" xfId="5616"/>
    <cellStyle name="Normal 5 3 7 3 2" xfId="10632"/>
    <cellStyle name="Normal 5 3 7 3 2 2" xfId="23077"/>
    <cellStyle name="Normal 5 3 7 3 3" xfId="18070"/>
    <cellStyle name="Normal 5 3 7 4" xfId="8691"/>
    <cellStyle name="Normal 5 3 7 4 2" xfId="21137"/>
    <cellStyle name="Normal 5 3 7 5" xfId="12086"/>
    <cellStyle name="Normal 5 3 7 5 2" xfId="24522"/>
    <cellStyle name="Normal 5 3 7 6" xfId="7168"/>
    <cellStyle name="Normal 5 3 7 6 2" xfId="19619"/>
    <cellStyle name="Normal 5 3 7 7" xfId="3622"/>
    <cellStyle name="Normal 5 3 7 7 2" xfId="16130"/>
    <cellStyle name="Normal 5 3 7 8" xfId="13372"/>
    <cellStyle name="Normal 5 3 8" xfId="1818"/>
    <cellStyle name="Normal 5 3 8 2" xfId="4752"/>
    <cellStyle name="Normal 5 3 8 2 2" xfId="9769"/>
    <cellStyle name="Normal 5 3 8 2 2 2" xfId="22214"/>
    <cellStyle name="Normal 5 3 8 2 3" xfId="17207"/>
    <cellStyle name="Normal 5 3 8 3" xfId="5965"/>
    <cellStyle name="Normal 5 3 8 3 2" xfId="10980"/>
    <cellStyle name="Normal 5 3 8 3 2 2" xfId="23425"/>
    <cellStyle name="Normal 5 3 8 3 3" xfId="18418"/>
    <cellStyle name="Normal 5 3 8 4" xfId="8023"/>
    <cellStyle name="Normal 5 3 8 4 2" xfId="20471"/>
    <cellStyle name="Normal 5 3 8 5" xfId="12434"/>
    <cellStyle name="Normal 5 3 8 5 2" xfId="24870"/>
    <cellStyle name="Normal 5 3 8 6" xfId="7363"/>
    <cellStyle name="Normal 5 3 8 6 2" xfId="19813"/>
    <cellStyle name="Normal 5 3 8 7" xfId="2947"/>
    <cellStyle name="Normal 5 3 8 7 2" xfId="15464"/>
    <cellStyle name="Normal 5 3 8 8" xfId="14621"/>
    <cellStyle name="Normal 5 3 9" xfId="2104"/>
    <cellStyle name="Normal 5 3 9 2" xfId="6150"/>
    <cellStyle name="Normal 5 3 9 2 2" xfId="11165"/>
    <cellStyle name="Normal 5 3 9 2 2 2" xfId="23610"/>
    <cellStyle name="Normal 5 3 9 2 3" xfId="18603"/>
    <cellStyle name="Normal 5 3 9 3" xfId="12619"/>
    <cellStyle name="Normal 5 3 9 3 2" xfId="25055"/>
    <cellStyle name="Normal 5 3 9 4" xfId="8909"/>
    <cellStyle name="Normal 5 3 9 4 2" xfId="21354"/>
    <cellStyle name="Normal 5 3 9 5" xfId="3891"/>
    <cellStyle name="Normal 5 3 9 5 2" xfId="16347"/>
    <cellStyle name="Normal 5 3 9 6" xfId="14806"/>
    <cellStyle name="Normal 5 3_Degree data" xfId="2116"/>
    <cellStyle name="Normal 5 4" xfId="106"/>
    <cellStyle name="Normal 5 4 10" xfId="929"/>
    <cellStyle name="Normal 5 4 10 2" xfId="7725"/>
    <cellStyle name="Normal 5 4 10 2 2" xfId="20173"/>
    <cellStyle name="Normal 5 4 10 3" xfId="13732"/>
    <cellStyle name="Normal 5 4 11" xfId="11545"/>
    <cellStyle name="Normal 5 4 11 2" xfId="23981"/>
    <cellStyle name="Normal 5 4 12" xfId="6537"/>
    <cellStyle name="Normal 5 4 12 2" xfId="18988"/>
    <cellStyle name="Normal 5 4 13" xfId="2645"/>
    <cellStyle name="Normal 5 4 13 2" xfId="15166"/>
    <cellStyle name="Normal 5 4 14" xfId="12970"/>
    <cellStyle name="Normal 5 4 2" xfId="156"/>
    <cellStyle name="Normal 5 4 2 10" xfId="6580"/>
    <cellStyle name="Normal 5 4 2 10 2" xfId="19031"/>
    <cellStyle name="Normal 5 4 2 11" xfId="2748"/>
    <cellStyle name="Normal 5 4 2 11 2" xfId="15268"/>
    <cellStyle name="Normal 5 4 2 12" xfId="12994"/>
    <cellStyle name="Normal 5 4 2 2" xfId="446"/>
    <cellStyle name="Normal 5 4 2 2 10" xfId="13269"/>
    <cellStyle name="Normal 5 4 2 2 2" xfId="807"/>
    <cellStyle name="Normal 5 4 2 2 2 2" xfId="1484"/>
    <cellStyle name="Normal 5 4 2 2 2 2 2" xfId="9589"/>
    <cellStyle name="Normal 5 4 2 2 2 2 2 2" xfId="22034"/>
    <cellStyle name="Normal 5 4 2 2 2 2 3" xfId="4571"/>
    <cellStyle name="Normal 5 4 2 2 2 2 3 2" xfId="17027"/>
    <cellStyle name="Normal 5 4 2 2 2 2 4" xfId="14287"/>
    <cellStyle name="Normal 5 4 2 2 2 3" xfId="5630"/>
    <cellStyle name="Normal 5 4 2 2 2 3 2" xfId="10646"/>
    <cellStyle name="Normal 5 4 2 2 2 3 2 2" xfId="23091"/>
    <cellStyle name="Normal 5 4 2 2 2 3 3" xfId="18084"/>
    <cellStyle name="Normal 5 4 2 2 2 4" xfId="8705"/>
    <cellStyle name="Normal 5 4 2 2 2 4 2" xfId="21151"/>
    <cellStyle name="Normal 5 4 2 2 2 5" xfId="12100"/>
    <cellStyle name="Normal 5 4 2 2 2 5 2" xfId="24536"/>
    <cellStyle name="Normal 5 4 2 2 2 6" xfId="7182"/>
    <cellStyle name="Normal 5 4 2 2 2 6 2" xfId="19633"/>
    <cellStyle name="Normal 5 4 2 2 2 7" xfId="3636"/>
    <cellStyle name="Normal 5 4 2 2 2 7 2" xfId="16144"/>
    <cellStyle name="Normal 5 4 2 2 2 8" xfId="13616"/>
    <cellStyle name="Normal 5 4 2 2 3" xfId="1832"/>
    <cellStyle name="Normal 5 4 2 2 3 2" xfId="4996"/>
    <cellStyle name="Normal 5 4 2 2 3 2 2" xfId="10013"/>
    <cellStyle name="Normal 5 4 2 2 3 2 2 2" xfId="22458"/>
    <cellStyle name="Normal 5 4 2 2 3 2 3" xfId="17451"/>
    <cellStyle name="Normal 5 4 2 2 3 3" xfId="5979"/>
    <cellStyle name="Normal 5 4 2 2 3 3 2" xfId="10994"/>
    <cellStyle name="Normal 5 4 2 2 3 3 2 2" xfId="23439"/>
    <cellStyle name="Normal 5 4 2 2 3 3 3" xfId="18432"/>
    <cellStyle name="Normal 5 4 2 2 3 4" xfId="8420"/>
    <cellStyle name="Normal 5 4 2 2 3 4 2" xfId="20866"/>
    <cellStyle name="Normal 5 4 2 2 3 5" xfId="12448"/>
    <cellStyle name="Normal 5 4 2 2 3 5 2" xfId="24884"/>
    <cellStyle name="Normal 5 4 2 2 3 6" xfId="7607"/>
    <cellStyle name="Normal 5 4 2 2 3 6 2" xfId="20057"/>
    <cellStyle name="Normal 5 4 2 2 3 7" xfId="3351"/>
    <cellStyle name="Normal 5 4 2 2 3 7 2" xfId="15859"/>
    <cellStyle name="Normal 5 4 2 2 3 8" xfId="14635"/>
    <cellStyle name="Normal 5 4 2 2 4" xfId="2369"/>
    <cellStyle name="Normal 5 4 2 2 4 2" xfId="6394"/>
    <cellStyle name="Normal 5 4 2 2 4 2 2" xfId="11409"/>
    <cellStyle name="Normal 5 4 2 2 4 2 2 2" xfId="23854"/>
    <cellStyle name="Normal 5 4 2 2 4 2 3" xfId="18847"/>
    <cellStyle name="Normal 5 4 2 2 4 3" xfId="12863"/>
    <cellStyle name="Normal 5 4 2 2 4 3 2" xfId="25299"/>
    <cellStyle name="Normal 5 4 2 2 4 4" xfId="9304"/>
    <cellStyle name="Normal 5 4 2 2 4 4 2" xfId="21749"/>
    <cellStyle name="Normal 5 4 2 2 4 5" xfId="4286"/>
    <cellStyle name="Normal 5 4 2 2 4 5 2" xfId="16742"/>
    <cellStyle name="Normal 5 4 2 2 4 6" xfId="15050"/>
    <cellStyle name="Normal 5 4 2 2 5" xfId="1204"/>
    <cellStyle name="Normal 5 4 2 2 5 2" xfId="10366"/>
    <cellStyle name="Normal 5 4 2 2 5 2 2" xfId="22811"/>
    <cellStyle name="Normal 5 4 2 2 5 3" xfId="5350"/>
    <cellStyle name="Normal 5 4 2 2 5 3 2" xfId="17804"/>
    <cellStyle name="Normal 5 4 2 2 5 4" xfId="14007"/>
    <cellStyle name="Normal 5 4 2 2 6" xfId="7927"/>
    <cellStyle name="Normal 5 4 2 2 6 2" xfId="20375"/>
    <cellStyle name="Normal 5 4 2 2 7" xfId="11820"/>
    <cellStyle name="Normal 5 4 2 2 7 2" xfId="24256"/>
    <cellStyle name="Normal 5 4 2 2 8" xfId="6897"/>
    <cellStyle name="Normal 5 4 2 2 8 2" xfId="19348"/>
    <cellStyle name="Normal 5 4 2 2 9" xfId="2848"/>
    <cellStyle name="Normal 5 4 2 2 9 2" xfId="15368"/>
    <cellStyle name="Normal 5 4 2 2_Degree data" xfId="2091"/>
    <cellStyle name="Normal 5 4 2 3" xfId="344"/>
    <cellStyle name="Normal 5 4 2 3 2" xfId="1483"/>
    <cellStyle name="Normal 5 4 2 3 2 2" xfId="9204"/>
    <cellStyle name="Normal 5 4 2 3 2 2 2" xfId="21649"/>
    <cellStyle name="Normal 5 4 2 3 2 3" xfId="4186"/>
    <cellStyle name="Normal 5 4 2 3 2 3 2" xfId="16642"/>
    <cellStyle name="Normal 5 4 2 3 2 4" xfId="14286"/>
    <cellStyle name="Normal 5 4 2 3 3" xfId="5629"/>
    <cellStyle name="Normal 5 4 2 3 3 2" xfId="10645"/>
    <cellStyle name="Normal 5 4 2 3 3 2 2" xfId="23090"/>
    <cellStyle name="Normal 5 4 2 3 3 3" xfId="18083"/>
    <cellStyle name="Normal 5 4 2 3 4" xfId="8320"/>
    <cellStyle name="Normal 5 4 2 3 4 2" xfId="20766"/>
    <cellStyle name="Normal 5 4 2 3 5" xfId="12099"/>
    <cellStyle name="Normal 5 4 2 3 5 2" xfId="24535"/>
    <cellStyle name="Normal 5 4 2 3 6" xfId="6797"/>
    <cellStyle name="Normal 5 4 2 3 6 2" xfId="19248"/>
    <cellStyle name="Normal 5 4 2 3 7" xfId="3251"/>
    <cellStyle name="Normal 5 4 2 3 7 2" xfId="15759"/>
    <cellStyle name="Normal 5 4 2 3 8" xfId="13169"/>
    <cellStyle name="Normal 5 4 2 4" xfId="706"/>
    <cellStyle name="Normal 5 4 2 4 2" xfId="1831"/>
    <cellStyle name="Normal 5 4 2 4 2 2" xfId="9588"/>
    <cellStyle name="Normal 5 4 2 4 2 2 2" xfId="22033"/>
    <cellStyle name="Normal 5 4 2 4 2 3" xfId="4570"/>
    <cellStyle name="Normal 5 4 2 4 2 3 2" xfId="17026"/>
    <cellStyle name="Normal 5 4 2 4 2 4" xfId="14634"/>
    <cellStyle name="Normal 5 4 2 4 3" xfId="5978"/>
    <cellStyle name="Normal 5 4 2 4 3 2" xfId="10993"/>
    <cellStyle name="Normal 5 4 2 4 3 2 2" xfId="23438"/>
    <cellStyle name="Normal 5 4 2 4 3 3" xfId="18431"/>
    <cellStyle name="Normal 5 4 2 4 4" xfId="8704"/>
    <cellStyle name="Normal 5 4 2 4 4 2" xfId="21150"/>
    <cellStyle name="Normal 5 4 2 4 5" xfId="12447"/>
    <cellStyle name="Normal 5 4 2 4 5 2" xfId="24883"/>
    <cellStyle name="Normal 5 4 2 4 6" xfId="7181"/>
    <cellStyle name="Normal 5 4 2 4 6 2" xfId="19632"/>
    <cellStyle name="Normal 5 4 2 4 7" xfId="3635"/>
    <cellStyle name="Normal 5 4 2 4 7 2" xfId="16143"/>
    <cellStyle name="Normal 5 4 2 4 8" xfId="13516"/>
    <cellStyle name="Normal 5 4 2 5" xfId="2267"/>
    <cellStyle name="Normal 5 4 2 5 2" xfId="4896"/>
    <cellStyle name="Normal 5 4 2 5 2 2" xfId="9913"/>
    <cellStyle name="Normal 5 4 2 5 2 2 2" xfId="22358"/>
    <cellStyle name="Normal 5 4 2 5 2 3" xfId="17351"/>
    <cellStyle name="Normal 5 4 2 5 3" xfId="6294"/>
    <cellStyle name="Normal 5 4 2 5 3 2" xfId="11309"/>
    <cellStyle name="Normal 5 4 2 5 3 2 2" xfId="23754"/>
    <cellStyle name="Normal 5 4 2 5 3 3" xfId="18747"/>
    <cellStyle name="Normal 5 4 2 5 4" xfId="8101"/>
    <cellStyle name="Normal 5 4 2 5 4 2" xfId="20549"/>
    <cellStyle name="Normal 5 4 2 5 5" xfId="12763"/>
    <cellStyle name="Normal 5 4 2 5 5 2" xfId="25199"/>
    <cellStyle name="Normal 5 4 2 5 6" xfId="7507"/>
    <cellStyle name="Normal 5 4 2 5 6 2" xfId="19957"/>
    <cellStyle name="Normal 5 4 2 5 7" xfId="3030"/>
    <cellStyle name="Normal 5 4 2 5 7 2" xfId="15542"/>
    <cellStyle name="Normal 5 4 2 5 8" xfId="14950"/>
    <cellStyle name="Normal 5 4 2 6" xfId="1104"/>
    <cellStyle name="Normal 5 4 2 6 2" xfId="8987"/>
    <cellStyle name="Normal 5 4 2 6 2 2" xfId="21432"/>
    <cellStyle name="Normal 5 4 2 6 3" xfId="3969"/>
    <cellStyle name="Normal 5 4 2 6 3 2" xfId="16425"/>
    <cellStyle name="Normal 5 4 2 6 4" xfId="13907"/>
    <cellStyle name="Normal 5 4 2 7" xfId="5250"/>
    <cellStyle name="Normal 5 4 2 7 2" xfId="10266"/>
    <cellStyle name="Normal 5 4 2 7 2 2" xfId="22711"/>
    <cellStyle name="Normal 5 4 2 7 3" xfId="17704"/>
    <cellStyle name="Normal 5 4 2 8" xfId="7827"/>
    <cellStyle name="Normal 5 4 2 8 2" xfId="20275"/>
    <cellStyle name="Normal 5 4 2 9" xfId="11720"/>
    <cellStyle name="Normal 5 4 2 9 2" xfId="24156"/>
    <cellStyle name="Normal 5 4 2_Degree data" xfId="1994"/>
    <cellStyle name="Normal 5 4 3" xfId="186"/>
    <cellStyle name="Normal 5 4 3 10" xfId="6641"/>
    <cellStyle name="Normal 5 4 3 10 2" xfId="19092"/>
    <cellStyle name="Normal 5 4 3 11" xfId="2705"/>
    <cellStyle name="Normal 5 4 3 11 2" xfId="15225"/>
    <cellStyle name="Normal 5 4 3 12" xfId="13024"/>
    <cellStyle name="Normal 5 4 3 2" xfId="509"/>
    <cellStyle name="Normal 5 4 3 2 10" xfId="13330"/>
    <cellStyle name="Normal 5 4 3 2 2" xfId="869"/>
    <cellStyle name="Normal 5 4 3 2 2 2" xfId="1486"/>
    <cellStyle name="Normal 5 4 3 2 2 2 2" xfId="9591"/>
    <cellStyle name="Normal 5 4 3 2 2 2 2 2" xfId="22036"/>
    <cellStyle name="Normal 5 4 3 2 2 2 3" xfId="4573"/>
    <cellStyle name="Normal 5 4 3 2 2 2 3 2" xfId="17029"/>
    <cellStyle name="Normal 5 4 3 2 2 2 4" xfId="14289"/>
    <cellStyle name="Normal 5 4 3 2 2 3" xfId="5632"/>
    <cellStyle name="Normal 5 4 3 2 2 3 2" xfId="10648"/>
    <cellStyle name="Normal 5 4 3 2 2 3 2 2" xfId="23093"/>
    <cellStyle name="Normal 5 4 3 2 2 3 3" xfId="18086"/>
    <cellStyle name="Normal 5 4 3 2 2 4" xfId="8707"/>
    <cellStyle name="Normal 5 4 3 2 2 4 2" xfId="21153"/>
    <cellStyle name="Normal 5 4 3 2 2 5" xfId="12102"/>
    <cellStyle name="Normal 5 4 3 2 2 5 2" xfId="24538"/>
    <cellStyle name="Normal 5 4 3 2 2 6" xfId="7184"/>
    <cellStyle name="Normal 5 4 3 2 2 6 2" xfId="19635"/>
    <cellStyle name="Normal 5 4 3 2 2 7" xfId="3638"/>
    <cellStyle name="Normal 5 4 3 2 2 7 2" xfId="16146"/>
    <cellStyle name="Normal 5 4 3 2 2 8" xfId="13677"/>
    <cellStyle name="Normal 5 4 3 2 3" xfId="1834"/>
    <cellStyle name="Normal 5 4 3 2 3 2" xfId="5057"/>
    <cellStyle name="Normal 5 4 3 2 3 2 2" xfId="10074"/>
    <cellStyle name="Normal 5 4 3 2 3 2 2 2" xfId="22519"/>
    <cellStyle name="Normal 5 4 3 2 3 2 3" xfId="17512"/>
    <cellStyle name="Normal 5 4 3 2 3 3" xfId="5981"/>
    <cellStyle name="Normal 5 4 3 2 3 3 2" xfId="10996"/>
    <cellStyle name="Normal 5 4 3 2 3 3 2 2" xfId="23441"/>
    <cellStyle name="Normal 5 4 3 2 3 3 3" xfId="18434"/>
    <cellStyle name="Normal 5 4 3 2 3 4" xfId="8481"/>
    <cellStyle name="Normal 5 4 3 2 3 4 2" xfId="20927"/>
    <cellStyle name="Normal 5 4 3 2 3 5" xfId="12450"/>
    <cellStyle name="Normal 5 4 3 2 3 5 2" xfId="24886"/>
    <cellStyle name="Normal 5 4 3 2 3 6" xfId="7668"/>
    <cellStyle name="Normal 5 4 3 2 3 6 2" xfId="20118"/>
    <cellStyle name="Normal 5 4 3 2 3 7" xfId="3412"/>
    <cellStyle name="Normal 5 4 3 2 3 7 2" xfId="15920"/>
    <cellStyle name="Normal 5 4 3 2 3 8" xfId="14637"/>
    <cellStyle name="Normal 5 4 3 2 4" xfId="2432"/>
    <cellStyle name="Normal 5 4 3 2 4 2" xfId="6455"/>
    <cellStyle name="Normal 5 4 3 2 4 2 2" xfId="11470"/>
    <cellStyle name="Normal 5 4 3 2 4 2 2 2" xfId="23915"/>
    <cellStyle name="Normal 5 4 3 2 4 2 3" xfId="18908"/>
    <cellStyle name="Normal 5 4 3 2 4 3" xfId="12924"/>
    <cellStyle name="Normal 5 4 3 2 4 3 2" xfId="25360"/>
    <cellStyle name="Normal 5 4 3 2 4 4" xfId="9365"/>
    <cellStyle name="Normal 5 4 3 2 4 4 2" xfId="21810"/>
    <cellStyle name="Normal 5 4 3 2 4 5" xfId="4347"/>
    <cellStyle name="Normal 5 4 3 2 4 5 2" xfId="16803"/>
    <cellStyle name="Normal 5 4 3 2 4 6" xfId="15111"/>
    <cellStyle name="Normal 5 4 3 2 5" xfId="1265"/>
    <cellStyle name="Normal 5 4 3 2 5 2" xfId="10427"/>
    <cellStyle name="Normal 5 4 3 2 5 2 2" xfId="22872"/>
    <cellStyle name="Normal 5 4 3 2 5 3" xfId="5411"/>
    <cellStyle name="Normal 5 4 3 2 5 3 2" xfId="17865"/>
    <cellStyle name="Normal 5 4 3 2 5 4" xfId="14068"/>
    <cellStyle name="Normal 5 4 3 2 6" xfId="7988"/>
    <cellStyle name="Normal 5 4 3 2 6 2" xfId="20436"/>
    <cellStyle name="Normal 5 4 3 2 7" xfId="11881"/>
    <cellStyle name="Normal 5 4 3 2 7 2" xfId="24317"/>
    <cellStyle name="Normal 5 4 3 2 8" xfId="6958"/>
    <cellStyle name="Normal 5 4 3 2 8 2" xfId="19409"/>
    <cellStyle name="Normal 5 4 3 2 9" xfId="2909"/>
    <cellStyle name="Normal 5 4 3 2 9 2" xfId="15429"/>
    <cellStyle name="Normal 5 4 3 2_Degree data" xfId="2053"/>
    <cellStyle name="Normal 5 4 3 3" xfId="299"/>
    <cellStyle name="Normal 5 4 3 3 2" xfId="1485"/>
    <cellStyle name="Normal 5 4 3 3 2 2" xfId="9161"/>
    <cellStyle name="Normal 5 4 3 3 2 2 2" xfId="21606"/>
    <cellStyle name="Normal 5 4 3 3 2 3" xfId="4143"/>
    <cellStyle name="Normal 5 4 3 3 2 3 2" xfId="16599"/>
    <cellStyle name="Normal 5 4 3 3 2 4" xfId="14288"/>
    <cellStyle name="Normal 5 4 3 3 3" xfId="5631"/>
    <cellStyle name="Normal 5 4 3 3 3 2" xfId="10647"/>
    <cellStyle name="Normal 5 4 3 3 3 2 2" xfId="23092"/>
    <cellStyle name="Normal 5 4 3 3 3 3" xfId="18085"/>
    <cellStyle name="Normal 5 4 3 3 4" xfId="8277"/>
    <cellStyle name="Normal 5 4 3 3 4 2" xfId="20723"/>
    <cellStyle name="Normal 5 4 3 3 5" xfId="12101"/>
    <cellStyle name="Normal 5 4 3 3 5 2" xfId="24537"/>
    <cellStyle name="Normal 5 4 3 3 6" xfId="6754"/>
    <cellStyle name="Normal 5 4 3 3 6 2" xfId="19205"/>
    <cellStyle name="Normal 5 4 3 3 7" xfId="3208"/>
    <cellStyle name="Normal 5 4 3 3 7 2" xfId="15716"/>
    <cellStyle name="Normal 5 4 3 3 8" xfId="13126"/>
    <cellStyle name="Normal 5 4 3 4" xfId="662"/>
    <cellStyle name="Normal 5 4 3 4 2" xfId="1833"/>
    <cellStyle name="Normal 5 4 3 4 2 2" xfId="9590"/>
    <cellStyle name="Normal 5 4 3 4 2 2 2" xfId="22035"/>
    <cellStyle name="Normal 5 4 3 4 2 3" xfId="4572"/>
    <cellStyle name="Normal 5 4 3 4 2 3 2" xfId="17028"/>
    <cellStyle name="Normal 5 4 3 4 2 4" xfId="14636"/>
    <cellStyle name="Normal 5 4 3 4 3" xfId="5980"/>
    <cellStyle name="Normal 5 4 3 4 3 2" xfId="10995"/>
    <cellStyle name="Normal 5 4 3 4 3 2 2" xfId="23440"/>
    <cellStyle name="Normal 5 4 3 4 3 3" xfId="18433"/>
    <cellStyle name="Normal 5 4 3 4 4" xfId="8706"/>
    <cellStyle name="Normal 5 4 3 4 4 2" xfId="21152"/>
    <cellStyle name="Normal 5 4 3 4 5" xfId="12449"/>
    <cellStyle name="Normal 5 4 3 4 5 2" xfId="24885"/>
    <cellStyle name="Normal 5 4 3 4 6" xfId="7183"/>
    <cellStyle name="Normal 5 4 3 4 6 2" xfId="19634"/>
    <cellStyle name="Normal 5 4 3 4 7" xfId="3637"/>
    <cellStyle name="Normal 5 4 3 4 7 2" xfId="16145"/>
    <cellStyle name="Normal 5 4 3 4 8" xfId="13473"/>
    <cellStyle name="Normal 5 4 3 5" xfId="2222"/>
    <cellStyle name="Normal 5 4 3 5 2" xfId="4853"/>
    <cellStyle name="Normal 5 4 3 5 2 2" xfId="9870"/>
    <cellStyle name="Normal 5 4 3 5 2 2 2" xfId="22315"/>
    <cellStyle name="Normal 5 4 3 5 2 3" xfId="17308"/>
    <cellStyle name="Normal 5 4 3 5 3" xfId="6251"/>
    <cellStyle name="Normal 5 4 3 5 3 2" xfId="11266"/>
    <cellStyle name="Normal 5 4 3 5 3 2 2" xfId="23711"/>
    <cellStyle name="Normal 5 4 3 5 3 3" xfId="18704"/>
    <cellStyle name="Normal 5 4 3 5 4" xfId="8162"/>
    <cellStyle name="Normal 5 4 3 5 4 2" xfId="20610"/>
    <cellStyle name="Normal 5 4 3 5 5" xfId="12720"/>
    <cellStyle name="Normal 5 4 3 5 5 2" xfId="25156"/>
    <cellStyle name="Normal 5 4 3 5 6" xfId="7464"/>
    <cellStyle name="Normal 5 4 3 5 6 2" xfId="19914"/>
    <cellStyle name="Normal 5 4 3 5 7" xfId="3092"/>
    <cellStyle name="Normal 5 4 3 5 7 2" xfId="15603"/>
    <cellStyle name="Normal 5 4 3 5 8" xfId="14907"/>
    <cellStyle name="Normal 5 4 3 6" xfId="1061"/>
    <cellStyle name="Normal 5 4 3 6 2" xfId="9048"/>
    <cellStyle name="Normal 5 4 3 6 2 2" xfId="21493"/>
    <cellStyle name="Normal 5 4 3 6 3" xfId="4030"/>
    <cellStyle name="Normal 5 4 3 6 3 2" xfId="16486"/>
    <cellStyle name="Normal 5 4 3 6 4" xfId="13864"/>
    <cellStyle name="Normal 5 4 3 7" xfId="5207"/>
    <cellStyle name="Normal 5 4 3 7 2" xfId="10223"/>
    <cellStyle name="Normal 5 4 3 7 2 2" xfId="22668"/>
    <cellStyle name="Normal 5 4 3 7 3" xfId="17661"/>
    <cellStyle name="Normal 5 4 3 8" xfId="7784"/>
    <cellStyle name="Normal 5 4 3 8 2" xfId="20232"/>
    <cellStyle name="Normal 5 4 3 9" xfId="11677"/>
    <cellStyle name="Normal 5 4 3 9 2" xfId="24113"/>
    <cellStyle name="Normal 5 4 3_Degree data" xfId="2108"/>
    <cellStyle name="Normal 5 4 4" xfId="402"/>
    <cellStyle name="Normal 5 4 4 10" xfId="13226"/>
    <cellStyle name="Normal 5 4 4 2" xfId="763"/>
    <cellStyle name="Normal 5 4 4 2 2" xfId="1487"/>
    <cellStyle name="Normal 5 4 4 2 2 2" xfId="9592"/>
    <cellStyle name="Normal 5 4 4 2 2 2 2" xfId="22037"/>
    <cellStyle name="Normal 5 4 4 2 2 3" xfId="4574"/>
    <cellStyle name="Normal 5 4 4 2 2 3 2" xfId="17030"/>
    <cellStyle name="Normal 5 4 4 2 2 4" xfId="14290"/>
    <cellStyle name="Normal 5 4 4 2 3" xfId="5633"/>
    <cellStyle name="Normal 5 4 4 2 3 2" xfId="10649"/>
    <cellStyle name="Normal 5 4 4 2 3 2 2" xfId="23094"/>
    <cellStyle name="Normal 5 4 4 2 3 3" xfId="18087"/>
    <cellStyle name="Normal 5 4 4 2 4" xfId="8708"/>
    <cellStyle name="Normal 5 4 4 2 4 2" xfId="21154"/>
    <cellStyle name="Normal 5 4 4 2 5" xfId="12103"/>
    <cellStyle name="Normal 5 4 4 2 5 2" xfId="24539"/>
    <cellStyle name="Normal 5 4 4 2 6" xfId="7185"/>
    <cellStyle name="Normal 5 4 4 2 6 2" xfId="19636"/>
    <cellStyle name="Normal 5 4 4 2 7" xfId="3639"/>
    <cellStyle name="Normal 5 4 4 2 7 2" xfId="16147"/>
    <cellStyle name="Normal 5 4 4 2 8" xfId="13573"/>
    <cellStyle name="Normal 5 4 4 3" xfId="1835"/>
    <cellStyle name="Normal 5 4 4 3 2" xfId="4953"/>
    <cellStyle name="Normal 5 4 4 3 2 2" xfId="9970"/>
    <cellStyle name="Normal 5 4 4 3 2 2 2" xfId="22415"/>
    <cellStyle name="Normal 5 4 4 3 2 3" xfId="17408"/>
    <cellStyle name="Normal 5 4 4 3 3" xfId="5982"/>
    <cellStyle name="Normal 5 4 4 3 3 2" xfId="10997"/>
    <cellStyle name="Normal 5 4 4 3 3 2 2" xfId="23442"/>
    <cellStyle name="Normal 5 4 4 3 3 3" xfId="18435"/>
    <cellStyle name="Normal 5 4 4 3 4" xfId="8377"/>
    <cellStyle name="Normal 5 4 4 3 4 2" xfId="20823"/>
    <cellStyle name="Normal 5 4 4 3 5" xfId="12451"/>
    <cellStyle name="Normal 5 4 4 3 5 2" xfId="24887"/>
    <cellStyle name="Normal 5 4 4 3 6" xfId="7564"/>
    <cellStyle name="Normal 5 4 4 3 6 2" xfId="20014"/>
    <cellStyle name="Normal 5 4 4 3 7" xfId="3308"/>
    <cellStyle name="Normal 5 4 4 3 7 2" xfId="15816"/>
    <cellStyle name="Normal 5 4 4 3 8" xfId="14638"/>
    <cellStyle name="Normal 5 4 4 4" xfId="2325"/>
    <cellStyle name="Normal 5 4 4 4 2" xfId="6351"/>
    <cellStyle name="Normal 5 4 4 4 2 2" xfId="11366"/>
    <cellStyle name="Normal 5 4 4 4 2 2 2" xfId="23811"/>
    <cellStyle name="Normal 5 4 4 4 2 3" xfId="18804"/>
    <cellStyle name="Normal 5 4 4 4 3" xfId="12820"/>
    <cellStyle name="Normal 5 4 4 4 3 2" xfId="25256"/>
    <cellStyle name="Normal 5 4 4 4 4" xfId="9261"/>
    <cellStyle name="Normal 5 4 4 4 4 2" xfId="21706"/>
    <cellStyle name="Normal 5 4 4 4 5" xfId="4243"/>
    <cellStyle name="Normal 5 4 4 4 5 2" xfId="16699"/>
    <cellStyle name="Normal 5 4 4 4 6" xfId="15007"/>
    <cellStyle name="Normal 5 4 4 5" xfId="1161"/>
    <cellStyle name="Normal 5 4 4 5 2" xfId="10323"/>
    <cellStyle name="Normal 5 4 4 5 2 2" xfId="22768"/>
    <cellStyle name="Normal 5 4 4 5 3" xfId="5307"/>
    <cellStyle name="Normal 5 4 4 5 3 2" xfId="17761"/>
    <cellStyle name="Normal 5 4 4 5 4" xfId="13964"/>
    <cellStyle name="Normal 5 4 4 6" xfId="7884"/>
    <cellStyle name="Normal 5 4 4 6 2" xfId="20332"/>
    <cellStyle name="Normal 5 4 4 7" xfId="11777"/>
    <cellStyle name="Normal 5 4 4 7 2" xfId="24213"/>
    <cellStyle name="Normal 5 4 4 8" xfId="6854"/>
    <cellStyle name="Normal 5 4 4 8 2" xfId="19305"/>
    <cellStyle name="Normal 5 4 4 9" xfId="2805"/>
    <cellStyle name="Normal 5 4 4 9 2" xfId="15325"/>
    <cellStyle name="Normal 5 4 4_Degree data" xfId="2100"/>
    <cellStyle name="Normal 5 4 5" xfId="231"/>
    <cellStyle name="Normal 5 4 5 10" xfId="13067"/>
    <cellStyle name="Normal 5 4 5 2" xfId="598"/>
    <cellStyle name="Normal 5 4 5 2 2" xfId="1488"/>
    <cellStyle name="Normal 5 4 5 2 2 2" xfId="9593"/>
    <cellStyle name="Normal 5 4 5 2 2 2 2" xfId="22038"/>
    <cellStyle name="Normal 5 4 5 2 2 3" xfId="4575"/>
    <cellStyle name="Normal 5 4 5 2 2 3 2" xfId="17031"/>
    <cellStyle name="Normal 5 4 5 2 2 4" xfId="14291"/>
    <cellStyle name="Normal 5 4 5 2 3" xfId="5634"/>
    <cellStyle name="Normal 5 4 5 2 3 2" xfId="10650"/>
    <cellStyle name="Normal 5 4 5 2 3 2 2" xfId="23095"/>
    <cellStyle name="Normal 5 4 5 2 3 3" xfId="18088"/>
    <cellStyle name="Normal 5 4 5 2 4" xfId="8709"/>
    <cellStyle name="Normal 5 4 5 2 4 2" xfId="21155"/>
    <cellStyle name="Normal 5 4 5 2 5" xfId="12104"/>
    <cellStyle name="Normal 5 4 5 2 5 2" xfId="24540"/>
    <cellStyle name="Normal 5 4 5 2 6" xfId="7186"/>
    <cellStyle name="Normal 5 4 5 2 6 2" xfId="19637"/>
    <cellStyle name="Normal 5 4 5 2 7" xfId="3640"/>
    <cellStyle name="Normal 5 4 5 2 7 2" xfId="16148"/>
    <cellStyle name="Normal 5 4 5 2 8" xfId="13414"/>
    <cellStyle name="Normal 5 4 5 3" xfId="1836"/>
    <cellStyle name="Normal 5 4 5 3 2" xfId="4794"/>
    <cellStyle name="Normal 5 4 5 3 2 2" xfId="9811"/>
    <cellStyle name="Normal 5 4 5 3 2 2 2" xfId="22256"/>
    <cellStyle name="Normal 5 4 5 3 2 3" xfId="17249"/>
    <cellStyle name="Normal 5 4 5 3 3" xfId="5983"/>
    <cellStyle name="Normal 5 4 5 3 3 2" xfId="10998"/>
    <cellStyle name="Normal 5 4 5 3 3 2 2" xfId="23443"/>
    <cellStyle name="Normal 5 4 5 3 3 3" xfId="18436"/>
    <cellStyle name="Normal 5 4 5 3 4" xfId="8877"/>
    <cellStyle name="Normal 5 4 5 3 4 2" xfId="21322"/>
    <cellStyle name="Normal 5 4 5 3 5" xfId="12452"/>
    <cellStyle name="Normal 5 4 5 3 5 2" xfId="24888"/>
    <cellStyle name="Normal 5 4 5 3 6" xfId="7405"/>
    <cellStyle name="Normal 5 4 5 3 6 2" xfId="19855"/>
    <cellStyle name="Normal 5 4 5 3 7" xfId="3859"/>
    <cellStyle name="Normal 5 4 5 3 7 2" xfId="16315"/>
    <cellStyle name="Normal 5 4 5 3 8" xfId="14639"/>
    <cellStyle name="Normal 5 4 5 4" xfId="2154"/>
    <cellStyle name="Normal 5 4 5 4 2" xfId="6192"/>
    <cellStyle name="Normal 5 4 5 4 2 2" xfId="11207"/>
    <cellStyle name="Normal 5 4 5 4 2 2 2" xfId="23652"/>
    <cellStyle name="Normal 5 4 5 4 2 3" xfId="18645"/>
    <cellStyle name="Normal 5 4 5 4 3" xfId="12661"/>
    <cellStyle name="Normal 5 4 5 4 3 2" xfId="25097"/>
    <cellStyle name="Normal 5 4 5 4 4" xfId="9102"/>
    <cellStyle name="Normal 5 4 5 4 4 2" xfId="21547"/>
    <cellStyle name="Normal 5 4 5 4 5" xfId="4084"/>
    <cellStyle name="Normal 5 4 5 4 5 2" xfId="16540"/>
    <cellStyle name="Normal 5 4 5 4 6" xfId="14848"/>
    <cellStyle name="Normal 5 4 5 5" xfId="1002"/>
    <cellStyle name="Normal 5 4 5 5 2" xfId="10162"/>
    <cellStyle name="Normal 5 4 5 5 2 2" xfId="22607"/>
    <cellStyle name="Normal 5 4 5 5 3" xfId="5146"/>
    <cellStyle name="Normal 5 4 5 5 3 2" xfId="17600"/>
    <cellStyle name="Normal 5 4 5 5 4" xfId="13805"/>
    <cellStyle name="Normal 5 4 5 6" xfId="8218"/>
    <cellStyle name="Normal 5 4 5 6 2" xfId="20664"/>
    <cellStyle name="Normal 5 4 5 7" xfId="11618"/>
    <cellStyle name="Normal 5 4 5 7 2" xfId="24054"/>
    <cellStyle name="Normal 5 4 5 8" xfId="6695"/>
    <cellStyle name="Normal 5 4 5 8 2" xfId="19146"/>
    <cellStyle name="Normal 5 4 5 9" xfId="3149"/>
    <cellStyle name="Normal 5 4 5 9 2" xfId="15657"/>
    <cellStyle name="Normal 5 4 5_Degree data" xfId="2223"/>
    <cellStyle name="Normal 5 4 6" xfId="554"/>
    <cellStyle name="Normal 5 4 6 2" xfId="1482"/>
    <cellStyle name="Normal 5 4 6 2 2" xfId="9587"/>
    <cellStyle name="Normal 5 4 6 2 2 2" xfId="22032"/>
    <cellStyle name="Normal 5 4 6 2 3" xfId="4569"/>
    <cellStyle name="Normal 5 4 6 2 3 2" xfId="17025"/>
    <cellStyle name="Normal 5 4 6 2 4" xfId="14285"/>
    <cellStyle name="Normal 5 4 6 3" xfId="5628"/>
    <cellStyle name="Normal 5 4 6 3 2" xfId="10644"/>
    <cellStyle name="Normal 5 4 6 3 2 2" xfId="23089"/>
    <cellStyle name="Normal 5 4 6 3 3" xfId="18082"/>
    <cellStyle name="Normal 5 4 6 4" xfId="8703"/>
    <cellStyle name="Normal 5 4 6 4 2" xfId="21149"/>
    <cellStyle name="Normal 5 4 6 5" xfId="12098"/>
    <cellStyle name="Normal 5 4 6 5 2" xfId="24534"/>
    <cellStyle name="Normal 5 4 6 6" xfId="7180"/>
    <cellStyle name="Normal 5 4 6 6 2" xfId="19631"/>
    <cellStyle name="Normal 5 4 6 7" xfId="3634"/>
    <cellStyle name="Normal 5 4 6 7 2" xfId="16142"/>
    <cellStyle name="Normal 5 4 6 8" xfId="13371"/>
    <cellStyle name="Normal 5 4 7" xfId="1830"/>
    <cellStyle name="Normal 5 4 7 2" xfId="4751"/>
    <cellStyle name="Normal 5 4 7 2 2" xfId="9768"/>
    <cellStyle name="Normal 5 4 7 2 2 2" xfId="22213"/>
    <cellStyle name="Normal 5 4 7 2 3" xfId="17206"/>
    <cellStyle name="Normal 5 4 7 3" xfId="5977"/>
    <cellStyle name="Normal 5 4 7 3 2" xfId="10992"/>
    <cellStyle name="Normal 5 4 7 3 2 2" xfId="23437"/>
    <cellStyle name="Normal 5 4 7 3 3" xfId="18430"/>
    <cellStyle name="Normal 5 4 7 4" xfId="8057"/>
    <cellStyle name="Normal 5 4 7 4 2" xfId="20505"/>
    <cellStyle name="Normal 5 4 7 5" xfId="12446"/>
    <cellStyle name="Normal 5 4 7 5 2" xfId="24882"/>
    <cellStyle name="Normal 5 4 7 6" xfId="7362"/>
    <cellStyle name="Normal 5 4 7 6 2" xfId="19812"/>
    <cellStyle name="Normal 5 4 7 7" xfId="2984"/>
    <cellStyle name="Normal 5 4 7 7 2" xfId="15498"/>
    <cellStyle name="Normal 5 4 7 8" xfId="14633"/>
    <cellStyle name="Normal 5 4 8" xfId="2083"/>
    <cellStyle name="Normal 5 4 8 2" xfId="6149"/>
    <cellStyle name="Normal 5 4 8 2 2" xfId="11164"/>
    <cellStyle name="Normal 5 4 8 2 2 2" xfId="23609"/>
    <cellStyle name="Normal 5 4 8 2 3" xfId="18602"/>
    <cellStyle name="Normal 5 4 8 3" xfId="12618"/>
    <cellStyle name="Normal 5 4 8 3 2" xfId="25054"/>
    <cellStyle name="Normal 5 4 8 4" xfId="8944"/>
    <cellStyle name="Normal 5 4 8 4 2" xfId="21389"/>
    <cellStyle name="Normal 5 4 8 5" xfId="3926"/>
    <cellStyle name="Normal 5 4 8 5 2" xfId="16382"/>
    <cellStyle name="Normal 5 4 8 6" xfId="14805"/>
    <cellStyle name="Normal 5 4 9" xfId="959"/>
    <cellStyle name="Normal 5 4 9 2" xfId="11575"/>
    <cellStyle name="Normal 5 4 9 2 2" xfId="24011"/>
    <cellStyle name="Normal 5 4 9 3" xfId="10119"/>
    <cellStyle name="Normal 5 4 9 3 2" xfId="22564"/>
    <cellStyle name="Normal 5 4 9 4" xfId="5103"/>
    <cellStyle name="Normal 5 4 9 4 2" xfId="17557"/>
    <cellStyle name="Normal 5 4 9 5" xfId="13762"/>
    <cellStyle name="Normal 5 4_Degree data" xfId="2054"/>
    <cellStyle name="Normal 5 5" xfId="144"/>
    <cellStyle name="Normal 5 5 10" xfId="7713"/>
    <cellStyle name="Normal 5 5 10 2" xfId="20161"/>
    <cellStyle name="Normal 5 5 11" xfId="11533"/>
    <cellStyle name="Normal 5 5 11 2" xfId="23969"/>
    <cellStyle name="Normal 5 5 12" xfId="6525"/>
    <cellStyle name="Normal 5 5 12 2" xfId="18976"/>
    <cellStyle name="Normal 5 5 13" xfId="2633"/>
    <cellStyle name="Normal 5 5 13 2" xfId="15154"/>
    <cellStyle name="Normal 5 5 14" xfId="12982"/>
    <cellStyle name="Normal 5 5 2" xfId="332"/>
    <cellStyle name="Normal 5 5 2 10" xfId="6568"/>
    <cellStyle name="Normal 5 5 2 10 2" xfId="19019"/>
    <cellStyle name="Normal 5 5 2 11" xfId="2736"/>
    <cellStyle name="Normal 5 5 2 11 2" xfId="15256"/>
    <cellStyle name="Normal 5 5 2 12" xfId="13157"/>
    <cellStyle name="Normal 5 5 2 2" xfId="434"/>
    <cellStyle name="Normal 5 5 2 2 10" xfId="13257"/>
    <cellStyle name="Normal 5 5 2 2 2" xfId="795"/>
    <cellStyle name="Normal 5 5 2 2 2 2" xfId="1491"/>
    <cellStyle name="Normal 5 5 2 2 2 2 2" xfId="9596"/>
    <cellStyle name="Normal 5 5 2 2 2 2 2 2" xfId="22041"/>
    <cellStyle name="Normal 5 5 2 2 2 2 3" xfId="4578"/>
    <cellStyle name="Normal 5 5 2 2 2 2 3 2" xfId="17034"/>
    <cellStyle name="Normal 5 5 2 2 2 2 4" xfId="14294"/>
    <cellStyle name="Normal 5 5 2 2 2 3" xfId="5637"/>
    <cellStyle name="Normal 5 5 2 2 2 3 2" xfId="10653"/>
    <cellStyle name="Normal 5 5 2 2 2 3 2 2" xfId="23098"/>
    <cellStyle name="Normal 5 5 2 2 2 3 3" xfId="18091"/>
    <cellStyle name="Normal 5 5 2 2 2 4" xfId="8712"/>
    <cellStyle name="Normal 5 5 2 2 2 4 2" xfId="21158"/>
    <cellStyle name="Normal 5 5 2 2 2 5" xfId="12107"/>
    <cellStyle name="Normal 5 5 2 2 2 5 2" xfId="24543"/>
    <cellStyle name="Normal 5 5 2 2 2 6" xfId="7189"/>
    <cellStyle name="Normal 5 5 2 2 2 6 2" xfId="19640"/>
    <cellStyle name="Normal 5 5 2 2 2 7" xfId="3643"/>
    <cellStyle name="Normal 5 5 2 2 2 7 2" xfId="16151"/>
    <cellStyle name="Normal 5 5 2 2 2 8" xfId="13604"/>
    <cellStyle name="Normal 5 5 2 2 3" xfId="1839"/>
    <cellStyle name="Normal 5 5 2 2 3 2" xfId="4984"/>
    <cellStyle name="Normal 5 5 2 2 3 2 2" xfId="10001"/>
    <cellStyle name="Normal 5 5 2 2 3 2 2 2" xfId="22446"/>
    <cellStyle name="Normal 5 5 2 2 3 2 3" xfId="17439"/>
    <cellStyle name="Normal 5 5 2 2 3 3" xfId="5986"/>
    <cellStyle name="Normal 5 5 2 2 3 3 2" xfId="11001"/>
    <cellStyle name="Normal 5 5 2 2 3 3 2 2" xfId="23446"/>
    <cellStyle name="Normal 5 5 2 2 3 3 3" xfId="18439"/>
    <cellStyle name="Normal 5 5 2 2 3 4" xfId="8408"/>
    <cellStyle name="Normal 5 5 2 2 3 4 2" xfId="20854"/>
    <cellStyle name="Normal 5 5 2 2 3 5" xfId="12455"/>
    <cellStyle name="Normal 5 5 2 2 3 5 2" xfId="24891"/>
    <cellStyle name="Normal 5 5 2 2 3 6" xfId="7595"/>
    <cellStyle name="Normal 5 5 2 2 3 6 2" xfId="20045"/>
    <cellStyle name="Normal 5 5 2 2 3 7" xfId="3339"/>
    <cellStyle name="Normal 5 5 2 2 3 7 2" xfId="15847"/>
    <cellStyle name="Normal 5 5 2 2 3 8" xfId="14642"/>
    <cellStyle name="Normal 5 5 2 2 4" xfId="2357"/>
    <cellStyle name="Normal 5 5 2 2 4 2" xfId="6382"/>
    <cellStyle name="Normal 5 5 2 2 4 2 2" xfId="11397"/>
    <cellStyle name="Normal 5 5 2 2 4 2 2 2" xfId="23842"/>
    <cellStyle name="Normal 5 5 2 2 4 2 3" xfId="18835"/>
    <cellStyle name="Normal 5 5 2 2 4 3" xfId="12851"/>
    <cellStyle name="Normal 5 5 2 2 4 3 2" xfId="25287"/>
    <cellStyle name="Normal 5 5 2 2 4 4" xfId="9292"/>
    <cellStyle name="Normal 5 5 2 2 4 4 2" xfId="21737"/>
    <cellStyle name="Normal 5 5 2 2 4 5" xfId="4274"/>
    <cellStyle name="Normal 5 5 2 2 4 5 2" xfId="16730"/>
    <cellStyle name="Normal 5 5 2 2 4 6" xfId="15038"/>
    <cellStyle name="Normal 5 5 2 2 5" xfId="1192"/>
    <cellStyle name="Normal 5 5 2 2 5 2" xfId="10354"/>
    <cellStyle name="Normal 5 5 2 2 5 2 2" xfId="22799"/>
    <cellStyle name="Normal 5 5 2 2 5 3" xfId="5338"/>
    <cellStyle name="Normal 5 5 2 2 5 3 2" xfId="17792"/>
    <cellStyle name="Normal 5 5 2 2 5 4" xfId="13995"/>
    <cellStyle name="Normal 5 5 2 2 6" xfId="7915"/>
    <cellStyle name="Normal 5 5 2 2 6 2" xfId="20363"/>
    <cellStyle name="Normal 5 5 2 2 7" xfId="11808"/>
    <cellStyle name="Normal 5 5 2 2 7 2" xfId="24244"/>
    <cellStyle name="Normal 5 5 2 2 8" xfId="6885"/>
    <cellStyle name="Normal 5 5 2 2 8 2" xfId="19336"/>
    <cellStyle name="Normal 5 5 2 2 9" xfId="2836"/>
    <cellStyle name="Normal 5 5 2 2 9 2" xfId="15356"/>
    <cellStyle name="Normal 5 5 2 2_Degree data" xfId="2085"/>
    <cellStyle name="Normal 5 5 2 3" xfId="694"/>
    <cellStyle name="Normal 5 5 2 3 2" xfId="1490"/>
    <cellStyle name="Normal 5 5 2 3 2 2" xfId="9192"/>
    <cellStyle name="Normal 5 5 2 3 2 2 2" xfId="21637"/>
    <cellStyle name="Normal 5 5 2 3 2 3" xfId="4174"/>
    <cellStyle name="Normal 5 5 2 3 2 3 2" xfId="16630"/>
    <cellStyle name="Normal 5 5 2 3 2 4" xfId="14293"/>
    <cellStyle name="Normal 5 5 2 3 3" xfId="5636"/>
    <cellStyle name="Normal 5 5 2 3 3 2" xfId="10652"/>
    <cellStyle name="Normal 5 5 2 3 3 2 2" xfId="23097"/>
    <cellStyle name="Normal 5 5 2 3 3 3" xfId="18090"/>
    <cellStyle name="Normal 5 5 2 3 4" xfId="8308"/>
    <cellStyle name="Normal 5 5 2 3 4 2" xfId="20754"/>
    <cellStyle name="Normal 5 5 2 3 5" xfId="12106"/>
    <cellStyle name="Normal 5 5 2 3 5 2" xfId="24542"/>
    <cellStyle name="Normal 5 5 2 3 6" xfId="6785"/>
    <cellStyle name="Normal 5 5 2 3 6 2" xfId="19236"/>
    <cellStyle name="Normal 5 5 2 3 7" xfId="3239"/>
    <cellStyle name="Normal 5 5 2 3 7 2" xfId="15747"/>
    <cellStyle name="Normal 5 5 2 3 8" xfId="13504"/>
    <cellStyle name="Normal 5 5 2 4" xfId="1838"/>
    <cellStyle name="Normal 5 5 2 4 2" xfId="4577"/>
    <cellStyle name="Normal 5 5 2 4 2 2" xfId="9595"/>
    <cellStyle name="Normal 5 5 2 4 2 2 2" xfId="22040"/>
    <cellStyle name="Normal 5 5 2 4 2 3" xfId="17033"/>
    <cellStyle name="Normal 5 5 2 4 3" xfId="5985"/>
    <cellStyle name="Normal 5 5 2 4 3 2" xfId="11000"/>
    <cellStyle name="Normal 5 5 2 4 3 2 2" xfId="23445"/>
    <cellStyle name="Normal 5 5 2 4 3 3" xfId="18438"/>
    <cellStyle name="Normal 5 5 2 4 4" xfId="8711"/>
    <cellStyle name="Normal 5 5 2 4 4 2" xfId="21157"/>
    <cellStyle name="Normal 5 5 2 4 5" xfId="12454"/>
    <cellStyle name="Normal 5 5 2 4 5 2" xfId="24890"/>
    <cellStyle name="Normal 5 5 2 4 6" xfId="7188"/>
    <cellStyle name="Normal 5 5 2 4 6 2" xfId="19639"/>
    <cellStyle name="Normal 5 5 2 4 7" xfId="3642"/>
    <cellStyle name="Normal 5 5 2 4 7 2" xfId="16150"/>
    <cellStyle name="Normal 5 5 2 4 8" xfId="14641"/>
    <cellStyle name="Normal 5 5 2 5" xfId="2255"/>
    <cellStyle name="Normal 5 5 2 5 2" xfId="4884"/>
    <cellStyle name="Normal 5 5 2 5 2 2" xfId="9901"/>
    <cellStyle name="Normal 5 5 2 5 2 2 2" xfId="22346"/>
    <cellStyle name="Normal 5 5 2 5 2 3" xfId="17339"/>
    <cellStyle name="Normal 5 5 2 5 3" xfId="6282"/>
    <cellStyle name="Normal 5 5 2 5 3 2" xfId="11297"/>
    <cellStyle name="Normal 5 5 2 5 3 2 2" xfId="23742"/>
    <cellStyle name="Normal 5 5 2 5 3 3" xfId="18735"/>
    <cellStyle name="Normal 5 5 2 5 4" xfId="8089"/>
    <cellStyle name="Normal 5 5 2 5 4 2" xfId="20537"/>
    <cellStyle name="Normal 5 5 2 5 5" xfId="12751"/>
    <cellStyle name="Normal 5 5 2 5 5 2" xfId="25187"/>
    <cellStyle name="Normal 5 5 2 5 6" xfId="7495"/>
    <cellStyle name="Normal 5 5 2 5 6 2" xfId="19945"/>
    <cellStyle name="Normal 5 5 2 5 7" xfId="3018"/>
    <cellStyle name="Normal 5 5 2 5 7 2" xfId="15530"/>
    <cellStyle name="Normal 5 5 2 5 8" xfId="14938"/>
    <cellStyle name="Normal 5 5 2 6" xfId="1092"/>
    <cellStyle name="Normal 5 5 2 6 2" xfId="8975"/>
    <cellStyle name="Normal 5 5 2 6 2 2" xfId="21420"/>
    <cellStyle name="Normal 5 5 2 6 3" xfId="3957"/>
    <cellStyle name="Normal 5 5 2 6 3 2" xfId="16413"/>
    <cellStyle name="Normal 5 5 2 6 4" xfId="13895"/>
    <cellStyle name="Normal 5 5 2 7" xfId="5238"/>
    <cellStyle name="Normal 5 5 2 7 2" xfId="10254"/>
    <cellStyle name="Normal 5 5 2 7 2 2" xfId="22699"/>
    <cellStyle name="Normal 5 5 2 7 3" xfId="17692"/>
    <cellStyle name="Normal 5 5 2 8" xfId="7815"/>
    <cellStyle name="Normal 5 5 2 8 2" xfId="20263"/>
    <cellStyle name="Normal 5 5 2 9" xfId="11708"/>
    <cellStyle name="Normal 5 5 2 9 2" xfId="24144"/>
    <cellStyle name="Normal 5 5 2_Degree data" xfId="1988"/>
    <cellStyle name="Normal 5 5 3" xfId="287"/>
    <cellStyle name="Normal 5 5 3 10" xfId="6630"/>
    <cellStyle name="Normal 5 5 3 10 2" xfId="19081"/>
    <cellStyle name="Normal 5 5 3 11" xfId="2693"/>
    <cellStyle name="Normal 5 5 3 11 2" xfId="15213"/>
    <cellStyle name="Normal 5 5 3 12" xfId="13114"/>
    <cellStyle name="Normal 5 5 3 2" xfId="498"/>
    <cellStyle name="Normal 5 5 3 2 10" xfId="13319"/>
    <cellStyle name="Normal 5 5 3 2 2" xfId="858"/>
    <cellStyle name="Normal 5 5 3 2 2 2" xfId="1493"/>
    <cellStyle name="Normal 5 5 3 2 2 2 2" xfId="9598"/>
    <cellStyle name="Normal 5 5 3 2 2 2 2 2" xfId="22043"/>
    <cellStyle name="Normal 5 5 3 2 2 2 3" xfId="4580"/>
    <cellStyle name="Normal 5 5 3 2 2 2 3 2" xfId="17036"/>
    <cellStyle name="Normal 5 5 3 2 2 2 4" xfId="14296"/>
    <cellStyle name="Normal 5 5 3 2 2 3" xfId="5639"/>
    <cellStyle name="Normal 5 5 3 2 2 3 2" xfId="10655"/>
    <cellStyle name="Normal 5 5 3 2 2 3 2 2" xfId="23100"/>
    <cellStyle name="Normal 5 5 3 2 2 3 3" xfId="18093"/>
    <cellStyle name="Normal 5 5 3 2 2 4" xfId="8714"/>
    <cellStyle name="Normal 5 5 3 2 2 4 2" xfId="21160"/>
    <cellStyle name="Normal 5 5 3 2 2 5" xfId="12109"/>
    <cellStyle name="Normal 5 5 3 2 2 5 2" xfId="24545"/>
    <cellStyle name="Normal 5 5 3 2 2 6" xfId="7191"/>
    <cellStyle name="Normal 5 5 3 2 2 6 2" xfId="19642"/>
    <cellStyle name="Normal 5 5 3 2 2 7" xfId="3645"/>
    <cellStyle name="Normal 5 5 3 2 2 7 2" xfId="16153"/>
    <cellStyle name="Normal 5 5 3 2 2 8" xfId="13666"/>
    <cellStyle name="Normal 5 5 3 2 3" xfId="1841"/>
    <cellStyle name="Normal 5 5 3 2 3 2" xfId="5046"/>
    <cellStyle name="Normal 5 5 3 2 3 2 2" xfId="10063"/>
    <cellStyle name="Normal 5 5 3 2 3 2 2 2" xfId="22508"/>
    <cellStyle name="Normal 5 5 3 2 3 2 3" xfId="17501"/>
    <cellStyle name="Normal 5 5 3 2 3 3" xfId="5988"/>
    <cellStyle name="Normal 5 5 3 2 3 3 2" xfId="11003"/>
    <cellStyle name="Normal 5 5 3 2 3 3 2 2" xfId="23448"/>
    <cellStyle name="Normal 5 5 3 2 3 3 3" xfId="18441"/>
    <cellStyle name="Normal 5 5 3 2 3 4" xfId="8470"/>
    <cellStyle name="Normal 5 5 3 2 3 4 2" xfId="20916"/>
    <cellStyle name="Normal 5 5 3 2 3 5" xfId="12457"/>
    <cellStyle name="Normal 5 5 3 2 3 5 2" xfId="24893"/>
    <cellStyle name="Normal 5 5 3 2 3 6" xfId="7657"/>
    <cellStyle name="Normal 5 5 3 2 3 6 2" xfId="20107"/>
    <cellStyle name="Normal 5 5 3 2 3 7" xfId="3401"/>
    <cellStyle name="Normal 5 5 3 2 3 7 2" xfId="15909"/>
    <cellStyle name="Normal 5 5 3 2 3 8" xfId="14644"/>
    <cellStyle name="Normal 5 5 3 2 4" xfId="2421"/>
    <cellStyle name="Normal 5 5 3 2 4 2" xfId="6444"/>
    <cellStyle name="Normal 5 5 3 2 4 2 2" xfId="11459"/>
    <cellStyle name="Normal 5 5 3 2 4 2 2 2" xfId="23904"/>
    <cellStyle name="Normal 5 5 3 2 4 2 3" xfId="18897"/>
    <cellStyle name="Normal 5 5 3 2 4 3" xfId="12913"/>
    <cellStyle name="Normal 5 5 3 2 4 3 2" xfId="25349"/>
    <cellStyle name="Normal 5 5 3 2 4 4" xfId="9354"/>
    <cellStyle name="Normal 5 5 3 2 4 4 2" xfId="21799"/>
    <cellStyle name="Normal 5 5 3 2 4 5" xfId="4336"/>
    <cellStyle name="Normal 5 5 3 2 4 5 2" xfId="16792"/>
    <cellStyle name="Normal 5 5 3 2 4 6" xfId="15100"/>
    <cellStyle name="Normal 5 5 3 2 5" xfId="1254"/>
    <cellStyle name="Normal 5 5 3 2 5 2" xfId="10416"/>
    <cellStyle name="Normal 5 5 3 2 5 2 2" xfId="22861"/>
    <cellStyle name="Normal 5 5 3 2 5 3" xfId="5400"/>
    <cellStyle name="Normal 5 5 3 2 5 3 2" xfId="17854"/>
    <cellStyle name="Normal 5 5 3 2 5 4" xfId="14057"/>
    <cellStyle name="Normal 5 5 3 2 6" xfId="7977"/>
    <cellStyle name="Normal 5 5 3 2 6 2" xfId="20425"/>
    <cellStyle name="Normal 5 5 3 2 7" xfId="11870"/>
    <cellStyle name="Normal 5 5 3 2 7 2" xfId="24306"/>
    <cellStyle name="Normal 5 5 3 2 8" xfId="6947"/>
    <cellStyle name="Normal 5 5 3 2 8 2" xfId="19398"/>
    <cellStyle name="Normal 5 5 3 2 9" xfId="2898"/>
    <cellStyle name="Normal 5 5 3 2 9 2" xfId="15418"/>
    <cellStyle name="Normal 5 5 3 2_Degree data" xfId="2033"/>
    <cellStyle name="Normal 5 5 3 3" xfId="650"/>
    <cellStyle name="Normal 5 5 3 3 2" xfId="1492"/>
    <cellStyle name="Normal 5 5 3 3 2 2" xfId="9149"/>
    <cellStyle name="Normal 5 5 3 3 2 2 2" xfId="21594"/>
    <cellStyle name="Normal 5 5 3 3 2 3" xfId="4131"/>
    <cellStyle name="Normal 5 5 3 3 2 3 2" xfId="16587"/>
    <cellStyle name="Normal 5 5 3 3 2 4" xfId="14295"/>
    <cellStyle name="Normal 5 5 3 3 3" xfId="5638"/>
    <cellStyle name="Normal 5 5 3 3 3 2" xfId="10654"/>
    <cellStyle name="Normal 5 5 3 3 3 2 2" xfId="23099"/>
    <cellStyle name="Normal 5 5 3 3 3 3" xfId="18092"/>
    <cellStyle name="Normal 5 5 3 3 4" xfId="8265"/>
    <cellStyle name="Normal 5 5 3 3 4 2" xfId="20711"/>
    <cellStyle name="Normal 5 5 3 3 5" xfId="12108"/>
    <cellStyle name="Normal 5 5 3 3 5 2" xfId="24544"/>
    <cellStyle name="Normal 5 5 3 3 6" xfId="6742"/>
    <cellStyle name="Normal 5 5 3 3 6 2" xfId="19193"/>
    <cellStyle name="Normal 5 5 3 3 7" xfId="3196"/>
    <cellStyle name="Normal 5 5 3 3 7 2" xfId="15704"/>
    <cellStyle name="Normal 5 5 3 3 8" xfId="13461"/>
    <cellStyle name="Normal 5 5 3 4" xfId="1840"/>
    <cellStyle name="Normal 5 5 3 4 2" xfId="4579"/>
    <cellStyle name="Normal 5 5 3 4 2 2" xfId="9597"/>
    <cellStyle name="Normal 5 5 3 4 2 2 2" xfId="22042"/>
    <cellStyle name="Normal 5 5 3 4 2 3" xfId="17035"/>
    <cellStyle name="Normal 5 5 3 4 3" xfId="5987"/>
    <cellStyle name="Normal 5 5 3 4 3 2" xfId="11002"/>
    <cellStyle name="Normal 5 5 3 4 3 2 2" xfId="23447"/>
    <cellStyle name="Normal 5 5 3 4 3 3" xfId="18440"/>
    <cellStyle name="Normal 5 5 3 4 4" xfId="8713"/>
    <cellStyle name="Normal 5 5 3 4 4 2" xfId="21159"/>
    <cellStyle name="Normal 5 5 3 4 5" xfId="12456"/>
    <cellStyle name="Normal 5 5 3 4 5 2" xfId="24892"/>
    <cellStyle name="Normal 5 5 3 4 6" xfId="7190"/>
    <cellStyle name="Normal 5 5 3 4 6 2" xfId="19641"/>
    <cellStyle name="Normal 5 5 3 4 7" xfId="3644"/>
    <cellStyle name="Normal 5 5 3 4 7 2" xfId="16152"/>
    <cellStyle name="Normal 5 5 3 4 8" xfId="14643"/>
    <cellStyle name="Normal 5 5 3 5" xfId="2210"/>
    <cellStyle name="Normal 5 5 3 5 2" xfId="4841"/>
    <cellStyle name="Normal 5 5 3 5 2 2" xfId="9858"/>
    <cellStyle name="Normal 5 5 3 5 2 2 2" xfId="22303"/>
    <cellStyle name="Normal 5 5 3 5 2 3" xfId="17296"/>
    <cellStyle name="Normal 5 5 3 5 3" xfId="6239"/>
    <cellStyle name="Normal 5 5 3 5 3 2" xfId="11254"/>
    <cellStyle name="Normal 5 5 3 5 3 2 2" xfId="23699"/>
    <cellStyle name="Normal 5 5 3 5 3 3" xfId="18692"/>
    <cellStyle name="Normal 5 5 3 5 4" xfId="8151"/>
    <cellStyle name="Normal 5 5 3 5 4 2" xfId="20599"/>
    <cellStyle name="Normal 5 5 3 5 5" xfId="12708"/>
    <cellStyle name="Normal 5 5 3 5 5 2" xfId="25144"/>
    <cellStyle name="Normal 5 5 3 5 6" xfId="7452"/>
    <cellStyle name="Normal 5 5 3 5 6 2" xfId="19902"/>
    <cellStyle name="Normal 5 5 3 5 7" xfId="3081"/>
    <cellStyle name="Normal 5 5 3 5 7 2" xfId="15592"/>
    <cellStyle name="Normal 5 5 3 5 8" xfId="14895"/>
    <cellStyle name="Normal 5 5 3 6" xfId="1049"/>
    <cellStyle name="Normal 5 5 3 6 2" xfId="9037"/>
    <cellStyle name="Normal 5 5 3 6 2 2" xfId="21482"/>
    <cellStyle name="Normal 5 5 3 6 3" xfId="4019"/>
    <cellStyle name="Normal 5 5 3 6 3 2" xfId="16475"/>
    <cellStyle name="Normal 5 5 3 6 4" xfId="13852"/>
    <cellStyle name="Normal 5 5 3 7" xfId="5195"/>
    <cellStyle name="Normal 5 5 3 7 2" xfId="10211"/>
    <cellStyle name="Normal 5 5 3 7 2 2" xfId="22656"/>
    <cellStyle name="Normal 5 5 3 7 3" xfId="17649"/>
    <cellStyle name="Normal 5 5 3 8" xfId="7772"/>
    <cellStyle name="Normal 5 5 3 8 2" xfId="20220"/>
    <cellStyle name="Normal 5 5 3 9" xfId="11665"/>
    <cellStyle name="Normal 5 5 3 9 2" xfId="24101"/>
    <cellStyle name="Normal 5 5 3_Degree data" xfId="2050"/>
    <cellStyle name="Normal 5 5 4" xfId="390"/>
    <cellStyle name="Normal 5 5 4 10" xfId="13214"/>
    <cellStyle name="Normal 5 5 4 2" xfId="751"/>
    <cellStyle name="Normal 5 5 4 2 2" xfId="1494"/>
    <cellStyle name="Normal 5 5 4 2 2 2" xfId="9599"/>
    <cellStyle name="Normal 5 5 4 2 2 2 2" xfId="22044"/>
    <cellStyle name="Normal 5 5 4 2 2 3" xfId="4581"/>
    <cellStyle name="Normal 5 5 4 2 2 3 2" xfId="17037"/>
    <cellStyle name="Normal 5 5 4 2 2 4" xfId="14297"/>
    <cellStyle name="Normal 5 5 4 2 3" xfId="5640"/>
    <cellStyle name="Normal 5 5 4 2 3 2" xfId="10656"/>
    <cellStyle name="Normal 5 5 4 2 3 2 2" xfId="23101"/>
    <cellStyle name="Normal 5 5 4 2 3 3" xfId="18094"/>
    <cellStyle name="Normal 5 5 4 2 4" xfId="8715"/>
    <cellStyle name="Normal 5 5 4 2 4 2" xfId="21161"/>
    <cellStyle name="Normal 5 5 4 2 5" xfId="12110"/>
    <cellStyle name="Normal 5 5 4 2 5 2" xfId="24546"/>
    <cellStyle name="Normal 5 5 4 2 6" xfId="7192"/>
    <cellStyle name="Normal 5 5 4 2 6 2" xfId="19643"/>
    <cellStyle name="Normal 5 5 4 2 7" xfId="3646"/>
    <cellStyle name="Normal 5 5 4 2 7 2" xfId="16154"/>
    <cellStyle name="Normal 5 5 4 2 8" xfId="13561"/>
    <cellStyle name="Normal 5 5 4 3" xfId="1842"/>
    <cellStyle name="Normal 5 5 4 3 2" xfId="4941"/>
    <cellStyle name="Normal 5 5 4 3 2 2" xfId="9958"/>
    <cellStyle name="Normal 5 5 4 3 2 2 2" xfId="22403"/>
    <cellStyle name="Normal 5 5 4 3 2 3" xfId="17396"/>
    <cellStyle name="Normal 5 5 4 3 3" xfId="5989"/>
    <cellStyle name="Normal 5 5 4 3 3 2" xfId="11004"/>
    <cellStyle name="Normal 5 5 4 3 3 2 2" xfId="23449"/>
    <cellStyle name="Normal 5 5 4 3 3 3" xfId="18442"/>
    <cellStyle name="Normal 5 5 4 3 4" xfId="8365"/>
    <cellStyle name="Normal 5 5 4 3 4 2" xfId="20811"/>
    <cellStyle name="Normal 5 5 4 3 5" xfId="12458"/>
    <cellStyle name="Normal 5 5 4 3 5 2" xfId="24894"/>
    <cellStyle name="Normal 5 5 4 3 6" xfId="7552"/>
    <cellStyle name="Normal 5 5 4 3 6 2" xfId="20002"/>
    <cellStyle name="Normal 5 5 4 3 7" xfId="3296"/>
    <cellStyle name="Normal 5 5 4 3 7 2" xfId="15804"/>
    <cellStyle name="Normal 5 5 4 3 8" xfId="14645"/>
    <cellStyle name="Normal 5 5 4 4" xfId="2313"/>
    <cellStyle name="Normal 5 5 4 4 2" xfId="6339"/>
    <cellStyle name="Normal 5 5 4 4 2 2" xfId="11354"/>
    <cellStyle name="Normal 5 5 4 4 2 2 2" xfId="23799"/>
    <cellStyle name="Normal 5 5 4 4 2 3" xfId="18792"/>
    <cellStyle name="Normal 5 5 4 4 3" xfId="12808"/>
    <cellStyle name="Normal 5 5 4 4 3 2" xfId="25244"/>
    <cellStyle name="Normal 5 5 4 4 4" xfId="9249"/>
    <cellStyle name="Normal 5 5 4 4 4 2" xfId="21694"/>
    <cellStyle name="Normal 5 5 4 4 5" xfId="4231"/>
    <cellStyle name="Normal 5 5 4 4 5 2" xfId="16687"/>
    <cellStyle name="Normal 5 5 4 4 6" xfId="14995"/>
    <cellStyle name="Normal 5 5 4 5" xfId="1149"/>
    <cellStyle name="Normal 5 5 4 5 2" xfId="10311"/>
    <cellStyle name="Normal 5 5 4 5 2 2" xfId="22756"/>
    <cellStyle name="Normal 5 5 4 5 3" xfId="5295"/>
    <cellStyle name="Normal 5 5 4 5 3 2" xfId="17749"/>
    <cellStyle name="Normal 5 5 4 5 4" xfId="13952"/>
    <cellStyle name="Normal 5 5 4 6" xfId="7872"/>
    <cellStyle name="Normal 5 5 4 6 2" xfId="20320"/>
    <cellStyle name="Normal 5 5 4 7" xfId="11765"/>
    <cellStyle name="Normal 5 5 4 7 2" xfId="24201"/>
    <cellStyle name="Normal 5 5 4 8" xfId="6842"/>
    <cellStyle name="Normal 5 5 4 8 2" xfId="19293"/>
    <cellStyle name="Normal 5 5 4 9" xfId="2793"/>
    <cellStyle name="Normal 5 5 4 9 2" xfId="15313"/>
    <cellStyle name="Normal 5 5 4_Degree data" xfId="2061"/>
    <cellStyle name="Normal 5 5 5" xfId="219"/>
    <cellStyle name="Normal 5 5 5 2" xfId="1489"/>
    <cellStyle name="Normal 5 5 5 2 2" xfId="9090"/>
    <cellStyle name="Normal 5 5 5 2 2 2" xfId="21535"/>
    <cellStyle name="Normal 5 5 5 2 3" xfId="4072"/>
    <cellStyle name="Normal 5 5 5 2 3 2" xfId="16528"/>
    <cellStyle name="Normal 5 5 5 2 4" xfId="14292"/>
    <cellStyle name="Normal 5 5 5 3" xfId="5635"/>
    <cellStyle name="Normal 5 5 5 3 2" xfId="10651"/>
    <cellStyle name="Normal 5 5 5 3 2 2" xfId="23096"/>
    <cellStyle name="Normal 5 5 5 3 3" xfId="18089"/>
    <cellStyle name="Normal 5 5 5 4" xfId="8206"/>
    <cellStyle name="Normal 5 5 5 4 2" xfId="20652"/>
    <cellStyle name="Normal 5 5 5 5" xfId="12105"/>
    <cellStyle name="Normal 5 5 5 5 2" xfId="24541"/>
    <cellStyle name="Normal 5 5 5 6" xfId="6683"/>
    <cellStyle name="Normal 5 5 5 6 2" xfId="19134"/>
    <cellStyle name="Normal 5 5 5 7" xfId="3137"/>
    <cellStyle name="Normal 5 5 5 7 2" xfId="15645"/>
    <cellStyle name="Normal 5 5 5 8" xfId="13055"/>
    <cellStyle name="Normal 5 5 6" xfId="586"/>
    <cellStyle name="Normal 5 5 6 2" xfId="1837"/>
    <cellStyle name="Normal 5 5 6 2 2" xfId="9594"/>
    <cellStyle name="Normal 5 5 6 2 2 2" xfId="22039"/>
    <cellStyle name="Normal 5 5 6 2 3" xfId="4576"/>
    <cellStyle name="Normal 5 5 6 2 3 2" xfId="17032"/>
    <cellStyle name="Normal 5 5 6 2 4" xfId="14640"/>
    <cellStyle name="Normal 5 5 6 3" xfId="5984"/>
    <cellStyle name="Normal 5 5 6 3 2" xfId="10999"/>
    <cellStyle name="Normal 5 5 6 3 2 2" xfId="23444"/>
    <cellStyle name="Normal 5 5 6 3 3" xfId="18437"/>
    <cellStyle name="Normal 5 5 6 4" xfId="8710"/>
    <cellStyle name="Normal 5 5 6 4 2" xfId="21156"/>
    <cellStyle name="Normal 5 5 6 5" xfId="12453"/>
    <cellStyle name="Normal 5 5 6 5 2" xfId="24889"/>
    <cellStyle name="Normal 5 5 6 6" xfId="7187"/>
    <cellStyle name="Normal 5 5 6 6 2" xfId="19638"/>
    <cellStyle name="Normal 5 5 6 7" xfId="3641"/>
    <cellStyle name="Normal 5 5 6 7 2" xfId="16149"/>
    <cellStyle name="Normal 5 5 6 8" xfId="13402"/>
    <cellStyle name="Normal 5 5 7" xfId="2142"/>
    <cellStyle name="Normal 5 5 7 2" xfId="4782"/>
    <cellStyle name="Normal 5 5 7 2 2" xfId="9799"/>
    <cellStyle name="Normal 5 5 7 2 2 2" xfId="22244"/>
    <cellStyle name="Normal 5 5 7 2 3" xfId="17237"/>
    <cellStyle name="Normal 5 5 7 3" xfId="6180"/>
    <cellStyle name="Normal 5 5 7 3 2" xfId="11195"/>
    <cellStyle name="Normal 5 5 7 3 2 2" xfId="23640"/>
    <cellStyle name="Normal 5 5 7 3 3" xfId="18633"/>
    <cellStyle name="Normal 5 5 7 4" xfId="8045"/>
    <cellStyle name="Normal 5 5 7 4 2" xfId="20493"/>
    <cellStyle name="Normal 5 5 7 5" xfId="12649"/>
    <cellStyle name="Normal 5 5 7 5 2" xfId="25085"/>
    <cellStyle name="Normal 5 5 7 6" xfId="7393"/>
    <cellStyle name="Normal 5 5 7 6 2" xfId="19843"/>
    <cellStyle name="Normal 5 5 7 7" xfId="2972"/>
    <cellStyle name="Normal 5 5 7 7 2" xfId="15486"/>
    <cellStyle name="Normal 5 5 7 8" xfId="14836"/>
    <cellStyle name="Normal 5 5 8" xfId="990"/>
    <cellStyle name="Normal 5 5 8 2" xfId="11606"/>
    <cellStyle name="Normal 5 5 8 2 2" xfId="24042"/>
    <cellStyle name="Normal 5 5 8 3" xfId="8932"/>
    <cellStyle name="Normal 5 5 8 3 2" xfId="21377"/>
    <cellStyle name="Normal 5 5 8 4" xfId="3914"/>
    <cellStyle name="Normal 5 5 8 4 2" xfId="16370"/>
    <cellStyle name="Normal 5 5 8 5" xfId="13793"/>
    <cellStyle name="Normal 5 5 9" xfId="917"/>
    <cellStyle name="Normal 5 5 9 2" xfId="10150"/>
    <cellStyle name="Normal 5 5 9 2 2" xfId="22595"/>
    <cellStyle name="Normal 5 5 9 3" xfId="5134"/>
    <cellStyle name="Normal 5 5 9 3 2" xfId="17588"/>
    <cellStyle name="Normal 5 5 9 4" xfId="13720"/>
    <cellStyle name="Normal 5 5_Degree data" xfId="2099"/>
    <cellStyle name="Normal 5 6" xfId="174"/>
    <cellStyle name="Normal 5 6 10" xfId="6559"/>
    <cellStyle name="Normal 5 6 10 2" xfId="19010"/>
    <cellStyle name="Normal 5 6 11" xfId="2727"/>
    <cellStyle name="Normal 5 6 11 2" xfId="15247"/>
    <cellStyle name="Normal 5 6 12" xfId="13012"/>
    <cellStyle name="Normal 5 6 2" xfId="425"/>
    <cellStyle name="Normal 5 6 2 10" xfId="13248"/>
    <cellStyle name="Normal 5 6 2 2" xfId="786"/>
    <cellStyle name="Normal 5 6 2 2 2" xfId="1496"/>
    <cellStyle name="Normal 5 6 2 2 2 2" xfId="9601"/>
    <cellStyle name="Normal 5 6 2 2 2 2 2" xfId="22046"/>
    <cellStyle name="Normal 5 6 2 2 2 3" xfId="4583"/>
    <cellStyle name="Normal 5 6 2 2 2 3 2" xfId="17039"/>
    <cellStyle name="Normal 5 6 2 2 2 4" xfId="14299"/>
    <cellStyle name="Normal 5 6 2 2 3" xfId="5642"/>
    <cellStyle name="Normal 5 6 2 2 3 2" xfId="10658"/>
    <cellStyle name="Normal 5 6 2 2 3 2 2" xfId="23103"/>
    <cellStyle name="Normal 5 6 2 2 3 3" xfId="18096"/>
    <cellStyle name="Normal 5 6 2 2 4" xfId="8717"/>
    <cellStyle name="Normal 5 6 2 2 4 2" xfId="21163"/>
    <cellStyle name="Normal 5 6 2 2 5" xfId="12112"/>
    <cellStyle name="Normal 5 6 2 2 5 2" xfId="24548"/>
    <cellStyle name="Normal 5 6 2 2 6" xfId="7194"/>
    <cellStyle name="Normal 5 6 2 2 6 2" xfId="19645"/>
    <cellStyle name="Normal 5 6 2 2 7" xfId="3648"/>
    <cellStyle name="Normal 5 6 2 2 7 2" xfId="16156"/>
    <cellStyle name="Normal 5 6 2 2 8" xfId="13595"/>
    <cellStyle name="Normal 5 6 2 3" xfId="1844"/>
    <cellStyle name="Normal 5 6 2 3 2" xfId="4975"/>
    <cellStyle name="Normal 5 6 2 3 2 2" xfId="9992"/>
    <cellStyle name="Normal 5 6 2 3 2 2 2" xfId="22437"/>
    <cellStyle name="Normal 5 6 2 3 2 3" xfId="17430"/>
    <cellStyle name="Normal 5 6 2 3 3" xfId="5991"/>
    <cellStyle name="Normal 5 6 2 3 3 2" xfId="11006"/>
    <cellStyle name="Normal 5 6 2 3 3 2 2" xfId="23451"/>
    <cellStyle name="Normal 5 6 2 3 3 3" xfId="18444"/>
    <cellStyle name="Normal 5 6 2 3 4" xfId="8399"/>
    <cellStyle name="Normal 5 6 2 3 4 2" xfId="20845"/>
    <cellStyle name="Normal 5 6 2 3 5" xfId="12460"/>
    <cellStyle name="Normal 5 6 2 3 5 2" xfId="24896"/>
    <cellStyle name="Normal 5 6 2 3 6" xfId="7586"/>
    <cellStyle name="Normal 5 6 2 3 6 2" xfId="20036"/>
    <cellStyle name="Normal 5 6 2 3 7" xfId="3330"/>
    <cellStyle name="Normal 5 6 2 3 7 2" xfId="15838"/>
    <cellStyle name="Normal 5 6 2 3 8" xfId="14647"/>
    <cellStyle name="Normal 5 6 2 4" xfId="2348"/>
    <cellStyle name="Normal 5 6 2 4 2" xfId="6373"/>
    <cellStyle name="Normal 5 6 2 4 2 2" xfId="11388"/>
    <cellStyle name="Normal 5 6 2 4 2 2 2" xfId="23833"/>
    <cellStyle name="Normal 5 6 2 4 2 3" xfId="18826"/>
    <cellStyle name="Normal 5 6 2 4 3" xfId="12842"/>
    <cellStyle name="Normal 5 6 2 4 3 2" xfId="25278"/>
    <cellStyle name="Normal 5 6 2 4 4" xfId="9283"/>
    <cellStyle name="Normal 5 6 2 4 4 2" xfId="21728"/>
    <cellStyle name="Normal 5 6 2 4 5" xfId="4265"/>
    <cellStyle name="Normal 5 6 2 4 5 2" xfId="16721"/>
    <cellStyle name="Normal 5 6 2 4 6" xfId="15029"/>
    <cellStyle name="Normal 5 6 2 5" xfId="1183"/>
    <cellStyle name="Normal 5 6 2 5 2" xfId="10345"/>
    <cellStyle name="Normal 5 6 2 5 2 2" xfId="22790"/>
    <cellStyle name="Normal 5 6 2 5 3" xfId="5329"/>
    <cellStyle name="Normal 5 6 2 5 3 2" xfId="17783"/>
    <cellStyle name="Normal 5 6 2 5 4" xfId="13986"/>
    <cellStyle name="Normal 5 6 2 6" xfId="7906"/>
    <cellStyle name="Normal 5 6 2 6 2" xfId="20354"/>
    <cellStyle name="Normal 5 6 2 7" xfId="11799"/>
    <cellStyle name="Normal 5 6 2 7 2" xfId="24235"/>
    <cellStyle name="Normal 5 6 2 8" xfId="6876"/>
    <cellStyle name="Normal 5 6 2 8 2" xfId="19327"/>
    <cellStyle name="Normal 5 6 2 9" xfId="2827"/>
    <cellStyle name="Normal 5 6 2 9 2" xfId="15347"/>
    <cellStyle name="Normal 5 6 2_Degree data" xfId="2101"/>
    <cellStyle name="Normal 5 6 3" xfId="323"/>
    <cellStyle name="Normal 5 6 3 2" xfId="1495"/>
    <cellStyle name="Normal 5 6 3 2 2" xfId="9183"/>
    <cellStyle name="Normal 5 6 3 2 2 2" xfId="21628"/>
    <cellStyle name="Normal 5 6 3 2 3" xfId="4165"/>
    <cellStyle name="Normal 5 6 3 2 3 2" xfId="16621"/>
    <cellStyle name="Normal 5 6 3 2 4" xfId="14298"/>
    <cellStyle name="Normal 5 6 3 3" xfId="5641"/>
    <cellStyle name="Normal 5 6 3 3 2" xfId="10657"/>
    <cellStyle name="Normal 5 6 3 3 2 2" xfId="23102"/>
    <cellStyle name="Normal 5 6 3 3 3" xfId="18095"/>
    <cellStyle name="Normal 5 6 3 4" xfId="8299"/>
    <cellStyle name="Normal 5 6 3 4 2" xfId="20745"/>
    <cellStyle name="Normal 5 6 3 5" xfId="12111"/>
    <cellStyle name="Normal 5 6 3 5 2" xfId="24547"/>
    <cellStyle name="Normal 5 6 3 6" xfId="6776"/>
    <cellStyle name="Normal 5 6 3 6 2" xfId="19227"/>
    <cellStyle name="Normal 5 6 3 7" xfId="3230"/>
    <cellStyle name="Normal 5 6 3 7 2" xfId="15738"/>
    <cellStyle name="Normal 5 6 3 8" xfId="13148"/>
    <cellStyle name="Normal 5 6 4" xfId="685"/>
    <cellStyle name="Normal 5 6 4 2" xfId="1843"/>
    <cellStyle name="Normal 5 6 4 2 2" xfId="9600"/>
    <cellStyle name="Normal 5 6 4 2 2 2" xfId="22045"/>
    <cellStyle name="Normal 5 6 4 2 3" xfId="4582"/>
    <cellStyle name="Normal 5 6 4 2 3 2" xfId="17038"/>
    <cellStyle name="Normal 5 6 4 2 4" xfId="14646"/>
    <cellStyle name="Normal 5 6 4 3" xfId="5990"/>
    <cellStyle name="Normal 5 6 4 3 2" xfId="11005"/>
    <cellStyle name="Normal 5 6 4 3 2 2" xfId="23450"/>
    <cellStyle name="Normal 5 6 4 3 3" xfId="18443"/>
    <cellStyle name="Normal 5 6 4 4" xfId="8716"/>
    <cellStyle name="Normal 5 6 4 4 2" xfId="21162"/>
    <cellStyle name="Normal 5 6 4 5" xfId="12459"/>
    <cellStyle name="Normal 5 6 4 5 2" xfId="24895"/>
    <cellStyle name="Normal 5 6 4 6" xfId="7193"/>
    <cellStyle name="Normal 5 6 4 6 2" xfId="19644"/>
    <cellStyle name="Normal 5 6 4 7" xfId="3647"/>
    <cellStyle name="Normal 5 6 4 7 2" xfId="16155"/>
    <cellStyle name="Normal 5 6 4 8" xfId="13495"/>
    <cellStyle name="Normal 5 6 5" xfId="2246"/>
    <cellStyle name="Normal 5 6 5 2" xfId="4875"/>
    <cellStyle name="Normal 5 6 5 2 2" xfId="9892"/>
    <cellStyle name="Normal 5 6 5 2 2 2" xfId="22337"/>
    <cellStyle name="Normal 5 6 5 2 3" xfId="17330"/>
    <cellStyle name="Normal 5 6 5 3" xfId="6273"/>
    <cellStyle name="Normal 5 6 5 3 2" xfId="11288"/>
    <cellStyle name="Normal 5 6 5 3 2 2" xfId="23733"/>
    <cellStyle name="Normal 5 6 5 3 3" xfId="18726"/>
    <cellStyle name="Normal 5 6 5 4" xfId="8080"/>
    <cellStyle name="Normal 5 6 5 4 2" xfId="20528"/>
    <cellStyle name="Normal 5 6 5 5" xfId="12742"/>
    <cellStyle name="Normal 5 6 5 5 2" xfId="25178"/>
    <cellStyle name="Normal 5 6 5 6" xfId="7486"/>
    <cellStyle name="Normal 5 6 5 6 2" xfId="19936"/>
    <cellStyle name="Normal 5 6 5 7" xfId="3009"/>
    <cellStyle name="Normal 5 6 5 7 2" xfId="15521"/>
    <cellStyle name="Normal 5 6 5 8" xfId="14929"/>
    <cellStyle name="Normal 5 6 6" xfId="1083"/>
    <cellStyle name="Normal 5 6 6 2" xfId="8966"/>
    <cellStyle name="Normal 5 6 6 2 2" xfId="21411"/>
    <cellStyle name="Normal 5 6 6 3" xfId="3948"/>
    <cellStyle name="Normal 5 6 6 3 2" xfId="16404"/>
    <cellStyle name="Normal 5 6 6 4" xfId="13886"/>
    <cellStyle name="Normal 5 6 7" xfId="5229"/>
    <cellStyle name="Normal 5 6 7 2" xfId="10245"/>
    <cellStyle name="Normal 5 6 7 2 2" xfId="22690"/>
    <cellStyle name="Normal 5 6 7 3" xfId="17683"/>
    <cellStyle name="Normal 5 6 8" xfId="7806"/>
    <cellStyle name="Normal 5 6 8 2" xfId="20254"/>
    <cellStyle name="Normal 5 6 9" xfId="11699"/>
    <cellStyle name="Normal 5 6 9 2" xfId="24135"/>
    <cellStyle name="Normal 5 6_Degree data" xfId="2078"/>
    <cellStyle name="Normal 5 7" xfId="533"/>
    <cellStyle name="Normal 5 7 10" xfId="2932"/>
    <cellStyle name="Normal 5 7 10 2" xfId="15452"/>
    <cellStyle name="Normal 5 7 11" xfId="13353"/>
    <cellStyle name="Normal 5 7 2" xfId="892"/>
    <cellStyle name="Normal 5 7 2 2" xfId="1497"/>
    <cellStyle name="Normal 5 7 2 2 2" xfId="9388"/>
    <cellStyle name="Normal 5 7 2 2 2 2" xfId="21833"/>
    <cellStyle name="Normal 5 7 2 2 3" xfId="4370"/>
    <cellStyle name="Normal 5 7 2 2 3 2" xfId="16826"/>
    <cellStyle name="Normal 5 7 2 2 4" xfId="14300"/>
    <cellStyle name="Normal 5 7 2 3" xfId="5643"/>
    <cellStyle name="Normal 5 7 2 3 2" xfId="10659"/>
    <cellStyle name="Normal 5 7 2 3 2 2" xfId="23104"/>
    <cellStyle name="Normal 5 7 2 3 3" xfId="18097"/>
    <cellStyle name="Normal 5 7 2 4" xfId="8504"/>
    <cellStyle name="Normal 5 7 2 4 2" xfId="20950"/>
    <cellStyle name="Normal 5 7 2 5" xfId="12113"/>
    <cellStyle name="Normal 5 7 2 5 2" xfId="24549"/>
    <cellStyle name="Normal 5 7 2 6" xfId="6981"/>
    <cellStyle name="Normal 5 7 2 6 2" xfId="19432"/>
    <cellStyle name="Normal 5 7 2 7" xfId="3435"/>
    <cellStyle name="Normal 5 7 2 7 2" xfId="15943"/>
    <cellStyle name="Normal 5 7 2 8" xfId="13700"/>
    <cellStyle name="Normal 5 7 3" xfId="1845"/>
    <cellStyle name="Normal 5 7 3 2" xfId="4584"/>
    <cellStyle name="Normal 5 7 3 2 2" xfId="9602"/>
    <cellStyle name="Normal 5 7 3 2 2 2" xfId="22047"/>
    <cellStyle name="Normal 5 7 3 2 3" xfId="17040"/>
    <cellStyle name="Normal 5 7 3 3" xfId="5992"/>
    <cellStyle name="Normal 5 7 3 3 2" xfId="11007"/>
    <cellStyle name="Normal 5 7 3 3 2 2" xfId="23452"/>
    <cellStyle name="Normal 5 7 3 3 3" xfId="18445"/>
    <cellStyle name="Normal 5 7 3 4" xfId="8718"/>
    <cellStyle name="Normal 5 7 3 4 2" xfId="21164"/>
    <cellStyle name="Normal 5 7 3 5" xfId="12461"/>
    <cellStyle name="Normal 5 7 3 5 2" xfId="24897"/>
    <cellStyle name="Normal 5 7 3 6" xfId="7195"/>
    <cellStyle name="Normal 5 7 3 6 2" xfId="19646"/>
    <cellStyle name="Normal 5 7 3 7" xfId="3649"/>
    <cellStyle name="Normal 5 7 3 7 2" xfId="16157"/>
    <cellStyle name="Normal 5 7 3 8" xfId="14648"/>
    <cellStyle name="Normal 5 7 4" xfId="2456"/>
    <cellStyle name="Normal 5 7 4 2" xfId="5080"/>
    <cellStyle name="Normal 5 7 4 2 2" xfId="10097"/>
    <cellStyle name="Normal 5 7 4 2 2 2" xfId="22542"/>
    <cellStyle name="Normal 5 7 4 2 3" xfId="17535"/>
    <cellStyle name="Normal 5 7 4 3" xfId="6478"/>
    <cellStyle name="Normal 5 7 4 3 2" xfId="11493"/>
    <cellStyle name="Normal 5 7 4 3 2 2" xfId="23938"/>
    <cellStyle name="Normal 5 7 4 3 3" xfId="18931"/>
    <cellStyle name="Normal 5 7 4 4" xfId="8185"/>
    <cellStyle name="Normal 5 7 4 4 2" xfId="20633"/>
    <cellStyle name="Normal 5 7 4 5" xfId="12947"/>
    <cellStyle name="Normal 5 7 4 5 2" xfId="25383"/>
    <cellStyle name="Normal 5 7 4 6" xfId="7691"/>
    <cellStyle name="Normal 5 7 4 6 2" xfId="20141"/>
    <cellStyle name="Normal 5 7 4 7" xfId="3115"/>
    <cellStyle name="Normal 5 7 4 7 2" xfId="15626"/>
    <cellStyle name="Normal 5 7 4 8" xfId="15134"/>
    <cellStyle name="Normal 5 7 5" xfId="1288"/>
    <cellStyle name="Normal 5 7 5 2" xfId="9071"/>
    <cellStyle name="Normal 5 7 5 2 2" xfId="21516"/>
    <cellStyle name="Normal 5 7 5 3" xfId="4053"/>
    <cellStyle name="Normal 5 7 5 3 2" xfId="16509"/>
    <cellStyle name="Normal 5 7 5 4" xfId="14091"/>
    <cellStyle name="Normal 5 7 6" xfId="5434"/>
    <cellStyle name="Normal 5 7 6 2" xfId="10450"/>
    <cellStyle name="Normal 5 7 6 2 2" xfId="22895"/>
    <cellStyle name="Normal 5 7 6 3" xfId="17888"/>
    <cellStyle name="Normal 5 7 7" xfId="8011"/>
    <cellStyle name="Normal 5 7 7 2" xfId="20459"/>
    <cellStyle name="Normal 5 7 8" xfId="11904"/>
    <cellStyle name="Normal 5 7 8 2" xfId="24340"/>
    <cellStyle name="Normal 5 7 9" xfId="6664"/>
    <cellStyle name="Normal 5 7 9 2" xfId="19115"/>
    <cellStyle name="Normal 5 7_Degree data" xfId="2032"/>
    <cellStyle name="Normal 5 8" xfId="206"/>
    <cellStyle name="Normal 5 8 10" xfId="13044"/>
    <cellStyle name="Normal 5 8 2" xfId="574"/>
    <cellStyle name="Normal 5 8 2 2" xfId="1498"/>
    <cellStyle name="Normal 5 8 2 2 2" xfId="9603"/>
    <cellStyle name="Normal 5 8 2 2 2 2" xfId="22048"/>
    <cellStyle name="Normal 5 8 2 2 3" xfId="4585"/>
    <cellStyle name="Normal 5 8 2 2 3 2" xfId="17041"/>
    <cellStyle name="Normal 5 8 2 2 4" xfId="14301"/>
    <cellStyle name="Normal 5 8 2 3" xfId="5644"/>
    <cellStyle name="Normal 5 8 2 3 2" xfId="10660"/>
    <cellStyle name="Normal 5 8 2 3 2 2" xfId="23105"/>
    <cellStyle name="Normal 5 8 2 3 3" xfId="18098"/>
    <cellStyle name="Normal 5 8 2 4" xfId="8719"/>
    <cellStyle name="Normal 5 8 2 4 2" xfId="21165"/>
    <cellStyle name="Normal 5 8 2 5" xfId="12114"/>
    <cellStyle name="Normal 5 8 2 5 2" xfId="24550"/>
    <cellStyle name="Normal 5 8 2 6" xfId="7196"/>
    <cellStyle name="Normal 5 8 2 6 2" xfId="19647"/>
    <cellStyle name="Normal 5 8 2 7" xfId="3650"/>
    <cellStyle name="Normal 5 8 2 7 2" xfId="16158"/>
    <cellStyle name="Normal 5 8 2 8" xfId="13391"/>
    <cellStyle name="Normal 5 8 3" xfId="1846"/>
    <cellStyle name="Normal 5 8 3 2" xfId="4771"/>
    <cellStyle name="Normal 5 8 3 2 2" xfId="9788"/>
    <cellStyle name="Normal 5 8 3 2 2 2" xfId="22233"/>
    <cellStyle name="Normal 5 8 3 2 3" xfId="17226"/>
    <cellStyle name="Normal 5 8 3 3" xfId="5993"/>
    <cellStyle name="Normal 5 8 3 3 2" xfId="11008"/>
    <cellStyle name="Normal 5 8 3 3 2 2" xfId="23453"/>
    <cellStyle name="Normal 5 8 3 3 3" xfId="18446"/>
    <cellStyle name="Normal 5 8 3 4" xfId="8881"/>
    <cellStyle name="Normal 5 8 3 4 2" xfId="21326"/>
    <cellStyle name="Normal 5 8 3 5" xfId="12462"/>
    <cellStyle name="Normal 5 8 3 5 2" xfId="24898"/>
    <cellStyle name="Normal 5 8 3 6" xfId="7382"/>
    <cellStyle name="Normal 5 8 3 6 2" xfId="19832"/>
    <cellStyle name="Normal 5 8 3 7" xfId="3863"/>
    <cellStyle name="Normal 5 8 3 7 2" xfId="16319"/>
    <cellStyle name="Normal 5 8 3 8" xfId="14649"/>
    <cellStyle name="Normal 5 8 4" xfId="2129"/>
    <cellStyle name="Normal 5 8 4 2" xfId="6169"/>
    <cellStyle name="Normal 5 8 4 2 2" xfId="11184"/>
    <cellStyle name="Normal 5 8 4 2 2 2" xfId="23629"/>
    <cellStyle name="Normal 5 8 4 2 3" xfId="18622"/>
    <cellStyle name="Normal 5 8 4 3" xfId="12638"/>
    <cellStyle name="Normal 5 8 4 3 2" xfId="25074"/>
    <cellStyle name="Normal 5 8 4 4" xfId="9079"/>
    <cellStyle name="Normal 5 8 4 4 2" xfId="21524"/>
    <cellStyle name="Normal 5 8 4 5" xfId="4061"/>
    <cellStyle name="Normal 5 8 4 5 2" xfId="16517"/>
    <cellStyle name="Normal 5 8 4 6" xfId="14825"/>
    <cellStyle name="Normal 5 8 5" xfId="979"/>
    <cellStyle name="Normal 5 8 5 2" xfId="10139"/>
    <cellStyle name="Normal 5 8 5 2 2" xfId="22584"/>
    <cellStyle name="Normal 5 8 5 3" xfId="5123"/>
    <cellStyle name="Normal 5 8 5 3 2" xfId="17577"/>
    <cellStyle name="Normal 5 8 5 4" xfId="13782"/>
    <cellStyle name="Normal 5 8 6" xfId="8195"/>
    <cellStyle name="Normal 5 8 6 2" xfId="20641"/>
    <cellStyle name="Normal 5 8 7" xfId="11595"/>
    <cellStyle name="Normal 5 8 7 2" xfId="24031"/>
    <cellStyle name="Normal 5 8 8" xfId="6672"/>
    <cellStyle name="Normal 5 8 8 2" xfId="19123"/>
    <cellStyle name="Normal 5 8 9" xfId="3126"/>
    <cellStyle name="Normal 5 8 9 2" xfId="15634"/>
    <cellStyle name="Normal 5 8_Degree data" xfId="2463"/>
    <cellStyle name="Normal 5 9" xfId="542"/>
    <cellStyle name="Normal 5 9 2" xfId="1456"/>
    <cellStyle name="Normal 5 9 2 2" xfId="9561"/>
    <cellStyle name="Normal 5 9 2 2 2" xfId="22006"/>
    <cellStyle name="Normal 5 9 2 3" xfId="4543"/>
    <cellStyle name="Normal 5 9 2 3 2" xfId="16999"/>
    <cellStyle name="Normal 5 9 2 4" xfId="14259"/>
    <cellStyle name="Normal 5 9 3" xfId="5602"/>
    <cellStyle name="Normal 5 9 3 2" xfId="10618"/>
    <cellStyle name="Normal 5 9 3 2 2" xfId="23063"/>
    <cellStyle name="Normal 5 9 3 3" xfId="18056"/>
    <cellStyle name="Normal 5 9 4" xfId="8677"/>
    <cellStyle name="Normal 5 9 4 2" xfId="21123"/>
    <cellStyle name="Normal 5 9 5" xfId="12072"/>
    <cellStyle name="Normal 5 9 5 2" xfId="24508"/>
    <cellStyle name="Normal 5 9 6" xfId="7154"/>
    <cellStyle name="Normal 5 9 6 2" xfId="19605"/>
    <cellStyle name="Normal 5 9 7" xfId="3608"/>
    <cellStyle name="Normal 5 9 7 2" xfId="16116"/>
    <cellStyle name="Normal 5 9 8" xfId="13359"/>
    <cellStyle name="Normal 5_Degree data" xfId="2095"/>
    <cellStyle name="Normal 50" xfId="61"/>
    <cellStyle name="Normal 51" xfId="62"/>
    <cellStyle name="Normal 52" xfId="52"/>
    <cellStyle name="Normal 53" xfId="115"/>
    <cellStyle name="Normal 54" xfId="116"/>
    <cellStyle name="Normal 55" xfId="117"/>
    <cellStyle name="Normal 56" xfId="90"/>
    <cellStyle name="Normal 57" xfId="65"/>
    <cellStyle name="Normal 57 10" xfId="525"/>
    <cellStyle name="Normal 57 10 10" xfId="2925"/>
    <cellStyle name="Normal 57 10 10 2" xfId="15445"/>
    <cellStyle name="Normal 57 10 11" xfId="13346"/>
    <cellStyle name="Normal 57 10 2" xfId="885"/>
    <cellStyle name="Normal 57 10 2 2" xfId="1500"/>
    <cellStyle name="Normal 57 10 2 2 2" xfId="9381"/>
    <cellStyle name="Normal 57 10 2 2 2 2" xfId="21826"/>
    <cellStyle name="Normal 57 10 2 2 3" xfId="4363"/>
    <cellStyle name="Normal 57 10 2 2 3 2" xfId="16819"/>
    <cellStyle name="Normal 57 10 2 2 4" xfId="14303"/>
    <cellStyle name="Normal 57 10 2 3" xfId="5646"/>
    <cellStyle name="Normal 57 10 2 3 2" xfId="10662"/>
    <cellStyle name="Normal 57 10 2 3 2 2" xfId="23107"/>
    <cellStyle name="Normal 57 10 2 3 3" xfId="18100"/>
    <cellStyle name="Normal 57 10 2 4" xfId="8497"/>
    <cellStyle name="Normal 57 10 2 4 2" xfId="20943"/>
    <cellStyle name="Normal 57 10 2 5" xfId="12116"/>
    <cellStyle name="Normal 57 10 2 5 2" xfId="24552"/>
    <cellStyle name="Normal 57 10 2 6" xfId="6974"/>
    <cellStyle name="Normal 57 10 2 6 2" xfId="19425"/>
    <cellStyle name="Normal 57 10 2 7" xfId="3428"/>
    <cellStyle name="Normal 57 10 2 7 2" xfId="15936"/>
    <cellStyle name="Normal 57 10 2 8" xfId="13693"/>
    <cellStyle name="Normal 57 10 3" xfId="1848"/>
    <cellStyle name="Normal 57 10 3 2" xfId="4587"/>
    <cellStyle name="Normal 57 10 3 2 2" xfId="9605"/>
    <cellStyle name="Normal 57 10 3 2 2 2" xfId="22050"/>
    <cellStyle name="Normal 57 10 3 2 3" xfId="17043"/>
    <cellStyle name="Normal 57 10 3 3" xfId="5995"/>
    <cellStyle name="Normal 57 10 3 3 2" xfId="11010"/>
    <cellStyle name="Normal 57 10 3 3 2 2" xfId="23455"/>
    <cellStyle name="Normal 57 10 3 3 3" xfId="18448"/>
    <cellStyle name="Normal 57 10 3 4" xfId="8721"/>
    <cellStyle name="Normal 57 10 3 4 2" xfId="21167"/>
    <cellStyle name="Normal 57 10 3 5" xfId="12464"/>
    <cellStyle name="Normal 57 10 3 5 2" xfId="24900"/>
    <cellStyle name="Normal 57 10 3 6" xfId="7198"/>
    <cellStyle name="Normal 57 10 3 6 2" xfId="19649"/>
    <cellStyle name="Normal 57 10 3 7" xfId="3652"/>
    <cellStyle name="Normal 57 10 3 7 2" xfId="16160"/>
    <cellStyle name="Normal 57 10 3 8" xfId="14651"/>
    <cellStyle name="Normal 57 10 4" xfId="2448"/>
    <cellStyle name="Normal 57 10 4 2" xfId="5073"/>
    <cellStyle name="Normal 57 10 4 2 2" xfId="10090"/>
    <cellStyle name="Normal 57 10 4 2 2 2" xfId="22535"/>
    <cellStyle name="Normal 57 10 4 2 3" xfId="17528"/>
    <cellStyle name="Normal 57 10 4 3" xfId="6471"/>
    <cellStyle name="Normal 57 10 4 3 2" xfId="11486"/>
    <cellStyle name="Normal 57 10 4 3 2 2" xfId="23931"/>
    <cellStyle name="Normal 57 10 4 3 3" xfId="18924"/>
    <cellStyle name="Normal 57 10 4 4" xfId="8178"/>
    <cellStyle name="Normal 57 10 4 4 2" xfId="20626"/>
    <cellStyle name="Normal 57 10 4 5" xfId="12940"/>
    <cellStyle name="Normal 57 10 4 5 2" xfId="25376"/>
    <cellStyle name="Normal 57 10 4 6" xfId="7684"/>
    <cellStyle name="Normal 57 10 4 6 2" xfId="20134"/>
    <cellStyle name="Normal 57 10 4 7" xfId="3108"/>
    <cellStyle name="Normal 57 10 4 7 2" xfId="15619"/>
    <cellStyle name="Normal 57 10 4 8" xfId="15127"/>
    <cellStyle name="Normal 57 10 5" xfId="1281"/>
    <cellStyle name="Normal 57 10 5 2" xfId="9064"/>
    <cellStyle name="Normal 57 10 5 2 2" xfId="21509"/>
    <cellStyle name="Normal 57 10 5 3" xfId="4046"/>
    <cellStyle name="Normal 57 10 5 3 2" xfId="16502"/>
    <cellStyle name="Normal 57 10 5 4" xfId="14084"/>
    <cellStyle name="Normal 57 10 6" xfId="5427"/>
    <cellStyle name="Normal 57 10 6 2" xfId="10443"/>
    <cellStyle name="Normal 57 10 6 2 2" xfId="22888"/>
    <cellStyle name="Normal 57 10 6 3" xfId="17881"/>
    <cellStyle name="Normal 57 10 7" xfId="8004"/>
    <cellStyle name="Normal 57 10 7 2" xfId="20452"/>
    <cellStyle name="Normal 57 10 8" xfId="11897"/>
    <cellStyle name="Normal 57 10 8 2" xfId="24333"/>
    <cellStyle name="Normal 57 10 9" xfId="6657"/>
    <cellStyle name="Normal 57 10 9 2" xfId="19108"/>
    <cellStyle name="Normal 57 10_Degree data" xfId="2465"/>
    <cellStyle name="Normal 57 11" xfId="361"/>
    <cellStyle name="Normal 57 11 10" xfId="13185"/>
    <cellStyle name="Normal 57 11 2" xfId="722"/>
    <cellStyle name="Normal 57 11 2 2" xfId="1501"/>
    <cellStyle name="Normal 57 11 2 2 2" xfId="9606"/>
    <cellStyle name="Normal 57 11 2 2 2 2" xfId="22051"/>
    <cellStyle name="Normal 57 11 2 2 3" xfId="4588"/>
    <cellStyle name="Normal 57 11 2 2 3 2" xfId="17044"/>
    <cellStyle name="Normal 57 11 2 2 4" xfId="14304"/>
    <cellStyle name="Normal 57 11 2 3" xfId="5647"/>
    <cellStyle name="Normal 57 11 2 3 2" xfId="10663"/>
    <cellStyle name="Normal 57 11 2 3 2 2" xfId="23108"/>
    <cellStyle name="Normal 57 11 2 3 3" xfId="18101"/>
    <cellStyle name="Normal 57 11 2 4" xfId="8722"/>
    <cellStyle name="Normal 57 11 2 4 2" xfId="21168"/>
    <cellStyle name="Normal 57 11 2 5" xfId="12117"/>
    <cellStyle name="Normal 57 11 2 5 2" xfId="24553"/>
    <cellStyle name="Normal 57 11 2 6" xfId="7199"/>
    <cellStyle name="Normal 57 11 2 6 2" xfId="19650"/>
    <cellStyle name="Normal 57 11 2 7" xfId="3653"/>
    <cellStyle name="Normal 57 11 2 7 2" xfId="16161"/>
    <cellStyle name="Normal 57 11 2 8" xfId="13532"/>
    <cellStyle name="Normal 57 11 3" xfId="1849"/>
    <cellStyle name="Normal 57 11 3 2" xfId="4912"/>
    <cellStyle name="Normal 57 11 3 2 2" xfId="9929"/>
    <cellStyle name="Normal 57 11 3 2 2 2" xfId="22374"/>
    <cellStyle name="Normal 57 11 3 2 3" xfId="17367"/>
    <cellStyle name="Normal 57 11 3 3" xfId="5996"/>
    <cellStyle name="Normal 57 11 3 3 2" xfId="11011"/>
    <cellStyle name="Normal 57 11 3 3 2 2" xfId="23456"/>
    <cellStyle name="Normal 57 11 3 3 3" xfId="18449"/>
    <cellStyle name="Normal 57 11 3 4" xfId="8336"/>
    <cellStyle name="Normal 57 11 3 4 2" xfId="20782"/>
    <cellStyle name="Normal 57 11 3 5" xfId="12465"/>
    <cellStyle name="Normal 57 11 3 5 2" xfId="24901"/>
    <cellStyle name="Normal 57 11 3 6" xfId="7523"/>
    <cellStyle name="Normal 57 11 3 6 2" xfId="19973"/>
    <cellStyle name="Normal 57 11 3 7" xfId="3267"/>
    <cellStyle name="Normal 57 11 3 7 2" xfId="15775"/>
    <cellStyle name="Normal 57 11 3 8" xfId="14652"/>
    <cellStyle name="Normal 57 11 4" xfId="2284"/>
    <cellStyle name="Normal 57 11 4 2" xfId="6310"/>
    <cellStyle name="Normal 57 11 4 2 2" xfId="11325"/>
    <cellStyle name="Normal 57 11 4 2 2 2" xfId="23770"/>
    <cellStyle name="Normal 57 11 4 2 3" xfId="18763"/>
    <cellStyle name="Normal 57 11 4 3" xfId="12779"/>
    <cellStyle name="Normal 57 11 4 3 2" xfId="25215"/>
    <cellStyle name="Normal 57 11 4 4" xfId="9220"/>
    <cellStyle name="Normal 57 11 4 4 2" xfId="21665"/>
    <cellStyle name="Normal 57 11 4 5" xfId="4202"/>
    <cellStyle name="Normal 57 11 4 5 2" xfId="16658"/>
    <cellStyle name="Normal 57 11 4 6" xfId="14966"/>
    <cellStyle name="Normal 57 11 5" xfId="1120"/>
    <cellStyle name="Normal 57 11 5 2" xfId="10282"/>
    <cellStyle name="Normal 57 11 5 2 2" xfId="22727"/>
    <cellStyle name="Normal 57 11 5 3" xfId="5266"/>
    <cellStyle name="Normal 57 11 5 3 2" xfId="17720"/>
    <cellStyle name="Normal 57 11 5 4" xfId="13923"/>
    <cellStyle name="Normal 57 11 6" xfId="7843"/>
    <cellStyle name="Normal 57 11 6 2" xfId="20291"/>
    <cellStyle name="Normal 57 11 7" xfId="11736"/>
    <cellStyle name="Normal 57 11 7 2" xfId="24172"/>
    <cellStyle name="Normal 57 11 8" xfId="6813"/>
    <cellStyle name="Normal 57 11 8 2" xfId="19264"/>
    <cellStyle name="Normal 57 11 9" xfId="2764"/>
    <cellStyle name="Normal 57 11 9 2" xfId="15284"/>
    <cellStyle name="Normal 57 11_Degree data" xfId="2466"/>
    <cellStyle name="Normal 57 12" xfId="202"/>
    <cellStyle name="Normal 57 12 10" xfId="13040"/>
    <cellStyle name="Normal 57 12 2" xfId="570"/>
    <cellStyle name="Normal 57 12 2 2" xfId="1502"/>
    <cellStyle name="Normal 57 12 2 2 2" xfId="9607"/>
    <cellStyle name="Normal 57 12 2 2 2 2" xfId="22052"/>
    <cellStyle name="Normal 57 12 2 2 3" xfId="4589"/>
    <cellStyle name="Normal 57 12 2 2 3 2" xfId="17045"/>
    <cellStyle name="Normal 57 12 2 2 4" xfId="14305"/>
    <cellStyle name="Normal 57 12 2 3" xfId="5648"/>
    <cellStyle name="Normal 57 12 2 3 2" xfId="10664"/>
    <cellStyle name="Normal 57 12 2 3 2 2" xfId="23109"/>
    <cellStyle name="Normal 57 12 2 3 3" xfId="18102"/>
    <cellStyle name="Normal 57 12 2 4" xfId="8723"/>
    <cellStyle name="Normal 57 12 2 4 2" xfId="21169"/>
    <cellStyle name="Normal 57 12 2 5" xfId="12118"/>
    <cellStyle name="Normal 57 12 2 5 2" xfId="24554"/>
    <cellStyle name="Normal 57 12 2 6" xfId="7200"/>
    <cellStyle name="Normal 57 12 2 6 2" xfId="19651"/>
    <cellStyle name="Normal 57 12 2 7" xfId="3654"/>
    <cellStyle name="Normal 57 12 2 7 2" xfId="16162"/>
    <cellStyle name="Normal 57 12 2 8" xfId="13387"/>
    <cellStyle name="Normal 57 12 3" xfId="1850"/>
    <cellStyle name="Normal 57 12 3 2" xfId="4767"/>
    <cellStyle name="Normal 57 12 3 2 2" xfId="9784"/>
    <cellStyle name="Normal 57 12 3 2 2 2" xfId="22229"/>
    <cellStyle name="Normal 57 12 3 2 3" xfId="17222"/>
    <cellStyle name="Normal 57 12 3 3" xfId="5997"/>
    <cellStyle name="Normal 57 12 3 3 2" xfId="11012"/>
    <cellStyle name="Normal 57 12 3 3 2 2" xfId="23457"/>
    <cellStyle name="Normal 57 12 3 3 3" xfId="18450"/>
    <cellStyle name="Normal 57 12 3 4" xfId="8875"/>
    <cellStyle name="Normal 57 12 3 4 2" xfId="21320"/>
    <cellStyle name="Normal 57 12 3 5" xfId="12466"/>
    <cellStyle name="Normal 57 12 3 5 2" xfId="24902"/>
    <cellStyle name="Normal 57 12 3 6" xfId="7378"/>
    <cellStyle name="Normal 57 12 3 6 2" xfId="19828"/>
    <cellStyle name="Normal 57 12 3 7" xfId="3857"/>
    <cellStyle name="Normal 57 12 3 7 2" xfId="16313"/>
    <cellStyle name="Normal 57 12 3 8" xfId="14653"/>
    <cellStyle name="Normal 57 12 4" xfId="2125"/>
    <cellStyle name="Normal 57 12 4 2" xfId="6165"/>
    <cellStyle name="Normal 57 12 4 2 2" xfId="11180"/>
    <cellStyle name="Normal 57 12 4 2 2 2" xfId="23625"/>
    <cellStyle name="Normal 57 12 4 2 3" xfId="18618"/>
    <cellStyle name="Normal 57 12 4 3" xfId="12634"/>
    <cellStyle name="Normal 57 12 4 3 2" xfId="25070"/>
    <cellStyle name="Normal 57 12 4 4" xfId="9075"/>
    <cellStyle name="Normal 57 12 4 4 2" xfId="21520"/>
    <cellStyle name="Normal 57 12 4 5" xfId="4057"/>
    <cellStyle name="Normal 57 12 4 5 2" xfId="16513"/>
    <cellStyle name="Normal 57 12 4 6" xfId="14821"/>
    <cellStyle name="Normal 57 12 5" xfId="975"/>
    <cellStyle name="Normal 57 12 5 2" xfId="10135"/>
    <cellStyle name="Normal 57 12 5 2 2" xfId="22580"/>
    <cellStyle name="Normal 57 12 5 3" xfId="5119"/>
    <cellStyle name="Normal 57 12 5 3 2" xfId="17573"/>
    <cellStyle name="Normal 57 12 5 4" xfId="13778"/>
    <cellStyle name="Normal 57 12 6" xfId="8191"/>
    <cellStyle name="Normal 57 12 6 2" xfId="20637"/>
    <cellStyle name="Normal 57 12 7" xfId="11591"/>
    <cellStyle name="Normal 57 12 7 2" xfId="24027"/>
    <cellStyle name="Normal 57 12 8" xfId="6668"/>
    <cellStyle name="Normal 57 12 8 2" xfId="19119"/>
    <cellStyle name="Normal 57 12 9" xfId="3122"/>
    <cellStyle name="Normal 57 12 9 2" xfId="15630"/>
    <cellStyle name="Normal 57 12_Degree data" xfId="2467"/>
    <cellStyle name="Normal 57 13" xfId="540"/>
    <cellStyle name="Normal 57 13 2" xfId="1499"/>
    <cellStyle name="Normal 57 13 2 2" xfId="9604"/>
    <cellStyle name="Normal 57 13 2 2 2" xfId="22049"/>
    <cellStyle name="Normal 57 13 2 3" xfId="4586"/>
    <cellStyle name="Normal 57 13 2 3 2" xfId="17042"/>
    <cellStyle name="Normal 57 13 2 4" xfId="14302"/>
    <cellStyle name="Normal 57 13 3" xfId="5645"/>
    <cellStyle name="Normal 57 13 3 2" xfId="10661"/>
    <cellStyle name="Normal 57 13 3 2 2" xfId="23106"/>
    <cellStyle name="Normal 57 13 3 3" xfId="18099"/>
    <cellStyle name="Normal 57 13 4" xfId="8720"/>
    <cellStyle name="Normal 57 13 4 2" xfId="21166"/>
    <cellStyle name="Normal 57 13 5" xfId="12115"/>
    <cellStyle name="Normal 57 13 5 2" xfId="24551"/>
    <cellStyle name="Normal 57 13 6" xfId="7197"/>
    <cellStyle name="Normal 57 13 6 2" xfId="19648"/>
    <cellStyle name="Normal 57 13 7" xfId="3651"/>
    <cellStyle name="Normal 57 13 7 2" xfId="16159"/>
    <cellStyle name="Normal 57 13 8" xfId="13357"/>
    <cellStyle name="Normal 57 14" xfId="1847"/>
    <cellStyle name="Normal 57 14 2" xfId="4737"/>
    <cellStyle name="Normal 57 14 2 2" xfId="9754"/>
    <cellStyle name="Normal 57 14 2 2 2" xfId="22199"/>
    <cellStyle name="Normal 57 14 2 3" xfId="17192"/>
    <cellStyle name="Normal 57 14 3" xfId="5994"/>
    <cellStyle name="Normal 57 14 3 2" xfId="11009"/>
    <cellStyle name="Normal 57 14 3 2 2" xfId="23454"/>
    <cellStyle name="Normal 57 14 3 3" xfId="18447"/>
    <cellStyle name="Normal 57 14 4" xfId="8015"/>
    <cellStyle name="Normal 57 14 4 2" xfId="20463"/>
    <cellStyle name="Normal 57 14 5" xfId="12463"/>
    <cellStyle name="Normal 57 14 5 2" xfId="24899"/>
    <cellStyle name="Normal 57 14 6" xfId="7348"/>
    <cellStyle name="Normal 57 14 6 2" xfId="19798"/>
    <cellStyle name="Normal 57 14 7" xfId="2936"/>
    <cellStyle name="Normal 57 14 7 2" xfId="15456"/>
    <cellStyle name="Normal 57 14 8" xfId="14650"/>
    <cellStyle name="Normal 57 15" xfId="2037"/>
    <cellStyle name="Normal 57 15 2" xfId="6135"/>
    <cellStyle name="Normal 57 15 2 2" xfId="11150"/>
    <cellStyle name="Normal 57 15 2 2 2" xfId="23595"/>
    <cellStyle name="Normal 57 15 2 3" xfId="18588"/>
    <cellStyle name="Normal 57 15 3" xfId="12604"/>
    <cellStyle name="Normal 57 15 3 2" xfId="25040"/>
    <cellStyle name="Normal 57 15 4" xfId="8902"/>
    <cellStyle name="Normal 57 15 4 2" xfId="21347"/>
    <cellStyle name="Normal 57 15 5" xfId="3884"/>
    <cellStyle name="Normal 57 15 5 2" xfId="16340"/>
    <cellStyle name="Normal 57 15 6" xfId="14791"/>
    <cellStyle name="Normal 57 16" xfId="945"/>
    <cellStyle name="Normal 57 16 2" xfId="11561"/>
    <cellStyle name="Normal 57 16 2 2" xfId="23997"/>
    <cellStyle name="Normal 57 16 3" xfId="10104"/>
    <cellStyle name="Normal 57 16 3 2" xfId="22549"/>
    <cellStyle name="Normal 57 16 4" xfId="5088"/>
    <cellStyle name="Normal 57 16 4 2" xfId="17542"/>
    <cellStyle name="Normal 57 16 5" xfId="13748"/>
    <cellStyle name="Normal 57 17" xfId="902"/>
    <cellStyle name="Normal 57 17 2" xfId="7698"/>
    <cellStyle name="Normal 57 17 2 2" xfId="20146"/>
    <cellStyle name="Normal 57 17 3" xfId="13705"/>
    <cellStyle name="Normal 57 18" xfId="11518"/>
    <cellStyle name="Normal 57 18 2" xfId="23954"/>
    <cellStyle name="Normal 57 19" xfId="6496"/>
    <cellStyle name="Normal 57 19 2" xfId="18947"/>
    <cellStyle name="Normal 57 2" xfId="82"/>
    <cellStyle name="Normal 57 20" xfId="2615"/>
    <cellStyle name="Normal 57 20 2" xfId="15139"/>
    <cellStyle name="Normal 57 21" xfId="12956"/>
    <cellStyle name="Normal 57 3" xfId="72"/>
    <cellStyle name="Normal 57 3 10" xfId="2047"/>
    <cellStyle name="Normal 57 3 10 2" xfId="6139"/>
    <cellStyle name="Normal 57 3 10 2 2" xfId="11154"/>
    <cellStyle name="Normal 57 3 10 2 2 2" xfId="23599"/>
    <cellStyle name="Normal 57 3 10 2 3" xfId="18592"/>
    <cellStyle name="Normal 57 3 10 3" xfId="12608"/>
    <cellStyle name="Normal 57 3 10 3 2" xfId="25044"/>
    <cellStyle name="Normal 57 3 10 4" xfId="8915"/>
    <cellStyle name="Normal 57 3 10 4 2" xfId="21360"/>
    <cellStyle name="Normal 57 3 10 5" xfId="3897"/>
    <cellStyle name="Normal 57 3 10 5 2" xfId="16353"/>
    <cellStyle name="Normal 57 3 10 6" xfId="14795"/>
    <cellStyle name="Normal 57 3 11" xfId="949"/>
    <cellStyle name="Normal 57 3 11 2" xfId="11565"/>
    <cellStyle name="Normal 57 3 11 2 2" xfId="24001"/>
    <cellStyle name="Normal 57 3 11 3" xfId="10108"/>
    <cellStyle name="Normal 57 3 11 3 2" xfId="22553"/>
    <cellStyle name="Normal 57 3 11 4" xfId="5092"/>
    <cellStyle name="Normal 57 3 11 4 2" xfId="17546"/>
    <cellStyle name="Normal 57 3 11 5" xfId="13752"/>
    <cellStyle name="Normal 57 3 12" xfId="909"/>
    <cellStyle name="Normal 57 3 12 2" xfId="7704"/>
    <cellStyle name="Normal 57 3 12 2 2" xfId="20152"/>
    <cellStyle name="Normal 57 3 12 3" xfId="13712"/>
    <cellStyle name="Normal 57 3 13" xfId="11525"/>
    <cellStyle name="Normal 57 3 13 2" xfId="23961"/>
    <cellStyle name="Normal 57 3 14" xfId="6509"/>
    <cellStyle name="Normal 57 3 14 2" xfId="18960"/>
    <cellStyle name="Normal 57 3 15" xfId="2623"/>
    <cellStyle name="Normal 57 3 15 2" xfId="15145"/>
    <cellStyle name="Normal 57 3 16" xfId="12960"/>
    <cellStyle name="Normal 57 3 2" xfId="128"/>
    <cellStyle name="Normal 57 3 2 10" xfId="931"/>
    <cellStyle name="Normal 57 3 2 10 2" xfId="7729"/>
    <cellStyle name="Normal 57 3 2 10 2 2" xfId="20177"/>
    <cellStyle name="Normal 57 3 2 10 3" xfId="13734"/>
    <cellStyle name="Normal 57 3 2 11" xfId="11547"/>
    <cellStyle name="Normal 57 3 2 11 2" xfId="23983"/>
    <cellStyle name="Normal 57 3 2 12" xfId="6539"/>
    <cellStyle name="Normal 57 3 2 12 2" xfId="18990"/>
    <cellStyle name="Normal 57 3 2 13" xfId="2650"/>
    <cellStyle name="Normal 57 3 2 13 2" xfId="15170"/>
    <cellStyle name="Normal 57 3 2 14" xfId="12972"/>
    <cellStyle name="Normal 57 3 2 2" xfId="158"/>
    <cellStyle name="Normal 57 3 2 2 10" xfId="6582"/>
    <cellStyle name="Normal 57 3 2 2 10 2" xfId="19033"/>
    <cellStyle name="Normal 57 3 2 2 11" xfId="2750"/>
    <cellStyle name="Normal 57 3 2 2 11 2" xfId="15270"/>
    <cellStyle name="Normal 57 3 2 2 12" xfId="12996"/>
    <cellStyle name="Normal 57 3 2 2 2" xfId="449"/>
    <cellStyle name="Normal 57 3 2 2 2 10" xfId="13271"/>
    <cellStyle name="Normal 57 3 2 2 2 2" xfId="810"/>
    <cellStyle name="Normal 57 3 2 2 2 2 2" xfId="1506"/>
    <cellStyle name="Normal 57 3 2 2 2 2 2 2" xfId="9611"/>
    <cellStyle name="Normal 57 3 2 2 2 2 2 2 2" xfId="22056"/>
    <cellStyle name="Normal 57 3 2 2 2 2 2 3" xfId="4593"/>
    <cellStyle name="Normal 57 3 2 2 2 2 2 3 2" xfId="17049"/>
    <cellStyle name="Normal 57 3 2 2 2 2 2 4" xfId="14309"/>
    <cellStyle name="Normal 57 3 2 2 2 2 3" xfId="5652"/>
    <cellStyle name="Normal 57 3 2 2 2 2 3 2" xfId="10668"/>
    <cellStyle name="Normal 57 3 2 2 2 2 3 2 2" xfId="23113"/>
    <cellStyle name="Normal 57 3 2 2 2 2 3 3" xfId="18106"/>
    <cellStyle name="Normal 57 3 2 2 2 2 4" xfId="8727"/>
    <cellStyle name="Normal 57 3 2 2 2 2 4 2" xfId="21173"/>
    <cellStyle name="Normal 57 3 2 2 2 2 5" xfId="12122"/>
    <cellStyle name="Normal 57 3 2 2 2 2 5 2" xfId="24558"/>
    <cellStyle name="Normal 57 3 2 2 2 2 6" xfId="7204"/>
    <cellStyle name="Normal 57 3 2 2 2 2 6 2" xfId="19655"/>
    <cellStyle name="Normal 57 3 2 2 2 2 7" xfId="3658"/>
    <cellStyle name="Normal 57 3 2 2 2 2 7 2" xfId="16166"/>
    <cellStyle name="Normal 57 3 2 2 2 2 8" xfId="13618"/>
    <cellStyle name="Normal 57 3 2 2 2 3" xfId="1854"/>
    <cellStyle name="Normal 57 3 2 2 2 3 2" xfId="4998"/>
    <cellStyle name="Normal 57 3 2 2 2 3 2 2" xfId="10015"/>
    <cellStyle name="Normal 57 3 2 2 2 3 2 2 2" xfId="22460"/>
    <cellStyle name="Normal 57 3 2 2 2 3 2 3" xfId="17453"/>
    <cellStyle name="Normal 57 3 2 2 2 3 3" xfId="6001"/>
    <cellStyle name="Normal 57 3 2 2 2 3 3 2" xfId="11016"/>
    <cellStyle name="Normal 57 3 2 2 2 3 3 2 2" xfId="23461"/>
    <cellStyle name="Normal 57 3 2 2 2 3 3 3" xfId="18454"/>
    <cellStyle name="Normal 57 3 2 2 2 3 4" xfId="8422"/>
    <cellStyle name="Normal 57 3 2 2 2 3 4 2" xfId="20868"/>
    <cellStyle name="Normal 57 3 2 2 2 3 5" xfId="12470"/>
    <cellStyle name="Normal 57 3 2 2 2 3 5 2" xfId="24906"/>
    <cellStyle name="Normal 57 3 2 2 2 3 6" xfId="7609"/>
    <cellStyle name="Normal 57 3 2 2 2 3 6 2" xfId="20059"/>
    <cellStyle name="Normal 57 3 2 2 2 3 7" xfId="3353"/>
    <cellStyle name="Normal 57 3 2 2 2 3 7 2" xfId="15861"/>
    <cellStyle name="Normal 57 3 2 2 2 3 8" xfId="14657"/>
    <cellStyle name="Normal 57 3 2 2 2 4" xfId="2372"/>
    <cellStyle name="Normal 57 3 2 2 2 4 2" xfId="6396"/>
    <cellStyle name="Normal 57 3 2 2 2 4 2 2" xfId="11411"/>
    <cellStyle name="Normal 57 3 2 2 2 4 2 2 2" xfId="23856"/>
    <cellStyle name="Normal 57 3 2 2 2 4 2 3" xfId="18849"/>
    <cellStyle name="Normal 57 3 2 2 2 4 3" xfId="12865"/>
    <cellStyle name="Normal 57 3 2 2 2 4 3 2" xfId="25301"/>
    <cellStyle name="Normal 57 3 2 2 2 4 4" xfId="9306"/>
    <cellStyle name="Normal 57 3 2 2 2 4 4 2" xfId="21751"/>
    <cellStyle name="Normal 57 3 2 2 2 4 5" xfId="4288"/>
    <cellStyle name="Normal 57 3 2 2 2 4 5 2" xfId="16744"/>
    <cellStyle name="Normal 57 3 2 2 2 4 6" xfId="15052"/>
    <cellStyle name="Normal 57 3 2 2 2 5" xfId="1206"/>
    <cellStyle name="Normal 57 3 2 2 2 5 2" xfId="10368"/>
    <cellStyle name="Normal 57 3 2 2 2 5 2 2" xfId="22813"/>
    <cellStyle name="Normal 57 3 2 2 2 5 3" xfId="5352"/>
    <cellStyle name="Normal 57 3 2 2 2 5 3 2" xfId="17806"/>
    <cellStyle name="Normal 57 3 2 2 2 5 4" xfId="14009"/>
    <cellStyle name="Normal 57 3 2 2 2 6" xfId="7929"/>
    <cellStyle name="Normal 57 3 2 2 2 6 2" xfId="20377"/>
    <cellStyle name="Normal 57 3 2 2 2 7" xfId="11822"/>
    <cellStyle name="Normal 57 3 2 2 2 7 2" xfId="24258"/>
    <cellStyle name="Normal 57 3 2 2 2 8" xfId="6899"/>
    <cellStyle name="Normal 57 3 2 2 2 8 2" xfId="19350"/>
    <cellStyle name="Normal 57 3 2 2 2 9" xfId="2850"/>
    <cellStyle name="Normal 57 3 2 2 2 9 2" xfId="15370"/>
    <cellStyle name="Normal 57 3 2 2 2_Degree data" xfId="2471"/>
    <cellStyle name="Normal 57 3 2 2 3" xfId="347"/>
    <cellStyle name="Normal 57 3 2 2 3 2" xfId="1505"/>
    <cellStyle name="Normal 57 3 2 2 3 2 2" xfId="9206"/>
    <cellStyle name="Normal 57 3 2 2 3 2 2 2" xfId="21651"/>
    <cellStyle name="Normal 57 3 2 2 3 2 3" xfId="4188"/>
    <cellStyle name="Normal 57 3 2 2 3 2 3 2" xfId="16644"/>
    <cellStyle name="Normal 57 3 2 2 3 2 4" xfId="14308"/>
    <cellStyle name="Normal 57 3 2 2 3 3" xfId="5651"/>
    <cellStyle name="Normal 57 3 2 2 3 3 2" xfId="10667"/>
    <cellStyle name="Normal 57 3 2 2 3 3 2 2" xfId="23112"/>
    <cellStyle name="Normal 57 3 2 2 3 3 3" xfId="18105"/>
    <cellStyle name="Normal 57 3 2 2 3 4" xfId="8322"/>
    <cellStyle name="Normal 57 3 2 2 3 4 2" xfId="20768"/>
    <cellStyle name="Normal 57 3 2 2 3 5" xfId="12121"/>
    <cellStyle name="Normal 57 3 2 2 3 5 2" xfId="24557"/>
    <cellStyle name="Normal 57 3 2 2 3 6" xfId="6799"/>
    <cellStyle name="Normal 57 3 2 2 3 6 2" xfId="19250"/>
    <cellStyle name="Normal 57 3 2 2 3 7" xfId="3253"/>
    <cellStyle name="Normal 57 3 2 2 3 7 2" xfId="15761"/>
    <cellStyle name="Normal 57 3 2 2 3 8" xfId="13171"/>
    <cellStyle name="Normal 57 3 2 2 4" xfId="708"/>
    <cellStyle name="Normal 57 3 2 2 4 2" xfId="1853"/>
    <cellStyle name="Normal 57 3 2 2 4 2 2" xfId="9610"/>
    <cellStyle name="Normal 57 3 2 2 4 2 2 2" xfId="22055"/>
    <cellStyle name="Normal 57 3 2 2 4 2 3" xfId="4592"/>
    <cellStyle name="Normal 57 3 2 2 4 2 3 2" xfId="17048"/>
    <cellStyle name="Normal 57 3 2 2 4 2 4" xfId="14656"/>
    <cellStyle name="Normal 57 3 2 2 4 3" xfId="6000"/>
    <cellStyle name="Normal 57 3 2 2 4 3 2" xfId="11015"/>
    <cellStyle name="Normal 57 3 2 2 4 3 2 2" xfId="23460"/>
    <cellStyle name="Normal 57 3 2 2 4 3 3" xfId="18453"/>
    <cellStyle name="Normal 57 3 2 2 4 4" xfId="8726"/>
    <cellStyle name="Normal 57 3 2 2 4 4 2" xfId="21172"/>
    <cellStyle name="Normal 57 3 2 2 4 5" xfId="12469"/>
    <cellStyle name="Normal 57 3 2 2 4 5 2" xfId="24905"/>
    <cellStyle name="Normal 57 3 2 2 4 6" xfId="7203"/>
    <cellStyle name="Normal 57 3 2 2 4 6 2" xfId="19654"/>
    <cellStyle name="Normal 57 3 2 2 4 7" xfId="3657"/>
    <cellStyle name="Normal 57 3 2 2 4 7 2" xfId="16165"/>
    <cellStyle name="Normal 57 3 2 2 4 8" xfId="13518"/>
    <cellStyle name="Normal 57 3 2 2 5" xfId="2270"/>
    <cellStyle name="Normal 57 3 2 2 5 2" xfId="4898"/>
    <cellStyle name="Normal 57 3 2 2 5 2 2" xfId="9915"/>
    <cellStyle name="Normal 57 3 2 2 5 2 2 2" xfId="22360"/>
    <cellStyle name="Normal 57 3 2 2 5 2 3" xfId="17353"/>
    <cellStyle name="Normal 57 3 2 2 5 3" xfId="6296"/>
    <cellStyle name="Normal 57 3 2 2 5 3 2" xfId="11311"/>
    <cellStyle name="Normal 57 3 2 2 5 3 2 2" xfId="23756"/>
    <cellStyle name="Normal 57 3 2 2 5 3 3" xfId="18749"/>
    <cellStyle name="Normal 57 3 2 2 5 4" xfId="8103"/>
    <cellStyle name="Normal 57 3 2 2 5 4 2" xfId="20551"/>
    <cellStyle name="Normal 57 3 2 2 5 5" xfId="12765"/>
    <cellStyle name="Normal 57 3 2 2 5 5 2" xfId="25201"/>
    <cellStyle name="Normal 57 3 2 2 5 6" xfId="7509"/>
    <cellStyle name="Normal 57 3 2 2 5 6 2" xfId="19959"/>
    <cellStyle name="Normal 57 3 2 2 5 7" xfId="3033"/>
    <cellStyle name="Normal 57 3 2 2 5 7 2" xfId="15544"/>
    <cellStyle name="Normal 57 3 2 2 5 8" xfId="14952"/>
    <cellStyle name="Normal 57 3 2 2 6" xfId="1106"/>
    <cellStyle name="Normal 57 3 2 2 6 2" xfId="8989"/>
    <cellStyle name="Normal 57 3 2 2 6 2 2" xfId="21434"/>
    <cellStyle name="Normal 57 3 2 2 6 3" xfId="3971"/>
    <cellStyle name="Normal 57 3 2 2 6 3 2" xfId="16427"/>
    <cellStyle name="Normal 57 3 2 2 6 4" xfId="13909"/>
    <cellStyle name="Normal 57 3 2 2 7" xfId="5252"/>
    <cellStyle name="Normal 57 3 2 2 7 2" xfId="10268"/>
    <cellStyle name="Normal 57 3 2 2 7 2 2" xfId="22713"/>
    <cellStyle name="Normal 57 3 2 2 7 3" xfId="17706"/>
    <cellStyle name="Normal 57 3 2 2 8" xfId="7829"/>
    <cellStyle name="Normal 57 3 2 2 8 2" xfId="20277"/>
    <cellStyle name="Normal 57 3 2 2 9" xfId="11722"/>
    <cellStyle name="Normal 57 3 2 2 9 2" xfId="24158"/>
    <cellStyle name="Normal 57 3 2 2_Degree data" xfId="2470"/>
    <cellStyle name="Normal 57 3 2 3" xfId="188"/>
    <cellStyle name="Normal 57 3 2 3 10" xfId="6643"/>
    <cellStyle name="Normal 57 3 2 3 10 2" xfId="19094"/>
    <cellStyle name="Normal 57 3 2 3 11" xfId="2707"/>
    <cellStyle name="Normal 57 3 2 3 11 2" xfId="15227"/>
    <cellStyle name="Normal 57 3 2 3 12" xfId="13026"/>
    <cellStyle name="Normal 57 3 2 3 2" xfId="511"/>
    <cellStyle name="Normal 57 3 2 3 2 10" xfId="13332"/>
    <cellStyle name="Normal 57 3 2 3 2 2" xfId="871"/>
    <cellStyle name="Normal 57 3 2 3 2 2 2" xfId="1508"/>
    <cellStyle name="Normal 57 3 2 3 2 2 2 2" xfId="9613"/>
    <cellStyle name="Normal 57 3 2 3 2 2 2 2 2" xfId="22058"/>
    <cellStyle name="Normal 57 3 2 3 2 2 2 3" xfId="4595"/>
    <cellStyle name="Normal 57 3 2 3 2 2 2 3 2" xfId="17051"/>
    <cellStyle name="Normal 57 3 2 3 2 2 2 4" xfId="14311"/>
    <cellStyle name="Normal 57 3 2 3 2 2 3" xfId="5654"/>
    <cellStyle name="Normal 57 3 2 3 2 2 3 2" xfId="10670"/>
    <cellStyle name="Normal 57 3 2 3 2 2 3 2 2" xfId="23115"/>
    <cellStyle name="Normal 57 3 2 3 2 2 3 3" xfId="18108"/>
    <cellStyle name="Normal 57 3 2 3 2 2 4" xfId="8729"/>
    <cellStyle name="Normal 57 3 2 3 2 2 4 2" xfId="21175"/>
    <cellStyle name="Normal 57 3 2 3 2 2 5" xfId="12124"/>
    <cellStyle name="Normal 57 3 2 3 2 2 5 2" xfId="24560"/>
    <cellStyle name="Normal 57 3 2 3 2 2 6" xfId="7206"/>
    <cellStyle name="Normal 57 3 2 3 2 2 6 2" xfId="19657"/>
    <cellStyle name="Normal 57 3 2 3 2 2 7" xfId="3660"/>
    <cellStyle name="Normal 57 3 2 3 2 2 7 2" xfId="16168"/>
    <cellStyle name="Normal 57 3 2 3 2 2 8" xfId="13679"/>
    <cellStyle name="Normal 57 3 2 3 2 3" xfId="1856"/>
    <cellStyle name="Normal 57 3 2 3 2 3 2" xfId="5059"/>
    <cellStyle name="Normal 57 3 2 3 2 3 2 2" xfId="10076"/>
    <cellStyle name="Normal 57 3 2 3 2 3 2 2 2" xfId="22521"/>
    <cellStyle name="Normal 57 3 2 3 2 3 2 3" xfId="17514"/>
    <cellStyle name="Normal 57 3 2 3 2 3 3" xfId="6003"/>
    <cellStyle name="Normal 57 3 2 3 2 3 3 2" xfId="11018"/>
    <cellStyle name="Normal 57 3 2 3 2 3 3 2 2" xfId="23463"/>
    <cellStyle name="Normal 57 3 2 3 2 3 3 3" xfId="18456"/>
    <cellStyle name="Normal 57 3 2 3 2 3 4" xfId="8483"/>
    <cellStyle name="Normal 57 3 2 3 2 3 4 2" xfId="20929"/>
    <cellStyle name="Normal 57 3 2 3 2 3 5" xfId="12472"/>
    <cellStyle name="Normal 57 3 2 3 2 3 5 2" xfId="24908"/>
    <cellStyle name="Normal 57 3 2 3 2 3 6" xfId="7670"/>
    <cellStyle name="Normal 57 3 2 3 2 3 6 2" xfId="20120"/>
    <cellStyle name="Normal 57 3 2 3 2 3 7" xfId="3414"/>
    <cellStyle name="Normal 57 3 2 3 2 3 7 2" xfId="15922"/>
    <cellStyle name="Normal 57 3 2 3 2 3 8" xfId="14659"/>
    <cellStyle name="Normal 57 3 2 3 2 4" xfId="2434"/>
    <cellStyle name="Normal 57 3 2 3 2 4 2" xfId="6457"/>
    <cellStyle name="Normal 57 3 2 3 2 4 2 2" xfId="11472"/>
    <cellStyle name="Normal 57 3 2 3 2 4 2 2 2" xfId="23917"/>
    <cellStyle name="Normal 57 3 2 3 2 4 2 3" xfId="18910"/>
    <cellStyle name="Normal 57 3 2 3 2 4 3" xfId="12926"/>
    <cellStyle name="Normal 57 3 2 3 2 4 3 2" xfId="25362"/>
    <cellStyle name="Normal 57 3 2 3 2 4 4" xfId="9367"/>
    <cellStyle name="Normal 57 3 2 3 2 4 4 2" xfId="21812"/>
    <cellStyle name="Normal 57 3 2 3 2 4 5" xfId="4349"/>
    <cellStyle name="Normal 57 3 2 3 2 4 5 2" xfId="16805"/>
    <cellStyle name="Normal 57 3 2 3 2 4 6" xfId="15113"/>
    <cellStyle name="Normal 57 3 2 3 2 5" xfId="1267"/>
    <cellStyle name="Normal 57 3 2 3 2 5 2" xfId="10429"/>
    <cellStyle name="Normal 57 3 2 3 2 5 2 2" xfId="22874"/>
    <cellStyle name="Normal 57 3 2 3 2 5 3" xfId="5413"/>
    <cellStyle name="Normal 57 3 2 3 2 5 3 2" xfId="17867"/>
    <cellStyle name="Normal 57 3 2 3 2 5 4" xfId="14070"/>
    <cellStyle name="Normal 57 3 2 3 2 6" xfId="7990"/>
    <cellStyle name="Normal 57 3 2 3 2 6 2" xfId="20438"/>
    <cellStyle name="Normal 57 3 2 3 2 7" xfId="11883"/>
    <cellStyle name="Normal 57 3 2 3 2 7 2" xfId="24319"/>
    <cellStyle name="Normal 57 3 2 3 2 8" xfId="6960"/>
    <cellStyle name="Normal 57 3 2 3 2 8 2" xfId="19411"/>
    <cellStyle name="Normal 57 3 2 3 2 9" xfId="2911"/>
    <cellStyle name="Normal 57 3 2 3 2 9 2" xfId="15431"/>
    <cellStyle name="Normal 57 3 2 3 2_Degree data" xfId="2473"/>
    <cellStyle name="Normal 57 3 2 3 3" xfId="302"/>
    <cellStyle name="Normal 57 3 2 3 3 2" xfId="1507"/>
    <cellStyle name="Normal 57 3 2 3 3 2 2" xfId="9163"/>
    <cellStyle name="Normal 57 3 2 3 3 2 2 2" xfId="21608"/>
    <cellStyle name="Normal 57 3 2 3 3 2 3" xfId="4145"/>
    <cellStyle name="Normal 57 3 2 3 3 2 3 2" xfId="16601"/>
    <cellStyle name="Normal 57 3 2 3 3 2 4" xfId="14310"/>
    <cellStyle name="Normal 57 3 2 3 3 3" xfId="5653"/>
    <cellStyle name="Normal 57 3 2 3 3 3 2" xfId="10669"/>
    <cellStyle name="Normal 57 3 2 3 3 3 2 2" xfId="23114"/>
    <cellStyle name="Normal 57 3 2 3 3 3 3" xfId="18107"/>
    <cellStyle name="Normal 57 3 2 3 3 4" xfId="8279"/>
    <cellStyle name="Normal 57 3 2 3 3 4 2" xfId="20725"/>
    <cellStyle name="Normal 57 3 2 3 3 5" xfId="12123"/>
    <cellStyle name="Normal 57 3 2 3 3 5 2" xfId="24559"/>
    <cellStyle name="Normal 57 3 2 3 3 6" xfId="6756"/>
    <cellStyle name="Normal 57 3 2 3 3 6 2" xfId="19207"/>
    <cellStyle name="Normal 57 3 2 3 3 7" xfId="3210"/>
    <cellStyle name="Normal 57 3 2 3 3 7 2" xfId="15718"/>
    <cellStyle name="Normal 57 3 2 3 3 8" xfId="13128"/>
    <cellStyle name="Normal 57 3 2 3 4" xfId="664"/>
    <cellStyle name="Normal 57 3 2 3 4 2" xfId="1855"/>
    <cellStyle name="Normal 57 3 2 3 4 2 2" xfId="9612"/>
    <cellStyle name="Normal 57 3 2 3 4 2 2 2" xfId="22057"/>
    <cellStyle name="Normal 57 3 2 3 4 2 3" xfId="4594"/>
    <cellStyle name="Normal 57 3 2 3 4 2 3 2" xfId="17050"/>
    <cellStyle name="Normal 57 3 2 3 4 2 4" xfId="14658"/>
    <cellStyle name="Normal 57 3 2 3 4 3" xfId="6002"/>
    <cellStyle name="Normal 57 3 2 3 4 3 2" xfId="11017"/>
    <cellStyle name="Normal 57 3 2 3 4 3 2 2" xfId="23462"/>
    <cellStyle name="Normal 57 3 2 3 4 3 3" xfId="18455"/>
    <cellStyle name="Normal 57 3 2 3 4 4" xfId="8728"/>
    <cellStyle name="Normal 57 3 2 3 4 4 2" xfId="21174"/>
    <cellStyle name="Normal 57 3 2 3 4 5" xfId="12471"/>
    <cellStyle name="Normal 57 3 2 3 4 5 2" xfId="24907"/>
    <cellStyle name="Normal 57 3 2 3 4 6" xfId="7205"/>
    <cellStyle name="Normal 57 3 2 3 4 6 2" xfId="19656"/>
    <cellStyle name="Normal 57 3 2 3 4 7" xfId="3659"/>
    <cellStyle name="Normal 57 3 2 3 4 7 2" xfId="16167"/>
    <cellStyle name="Normal 57 3 2 3 4 8" xfId="13475"/>
    <cellStyle name="Normal 57 3 2 3 5" xfId="2225"/>
    <cellStyle name="Normal 57 3 2 3 5 2" xfId="4855"/>
    <cellStyle name="Normal 57 3 2 3 5 2 2" xfId="9872"/>
    <cellStyle name="Normal 57 3 2 3 5 2 2 2" xfId="22317"/>
    <cellStyle name="Normal 57 3 2 3 5 2 3" xfId="17310"/>
    <cellStyle name="Normal 57 3 2 3 5 3" xfId="6253"/>
    <cellStyle name="Normal 57 3 2 3 5 3 2" xfId="11268"/>
    <cellStyle name="Normal 57 3 2 3 5 3 2 2" xfId="23713"/>
    <cellStyle name="Normal 57 3 2 3 5 3 3" xfId="18706"/>
    <cellStyle name="Normal 57 3 2 3 5 4" xfId="8164"/>
    <cellStyle name="Normal 57 3 2 3 5 4 2" xfId="20612"/>
    <cellStyle name="Normal 57 3 2 3 5 5" xfId="12722"/>
    <cellStyle name="Normal 57 3 2 3 5 5 2" xfId="25158"/>
    <cellStyle name="Normal 57 3 2 3 5 6" xfId="7466"/>
    <cellStyle name="Normal 57 3 2 3 5 6 2" xfId="19916"/>
    <cellStyle name="Normal 57 3 2 3 5 7" xfId="3094"/>
    <cellStyle name="Normal 57 3 2 3 5 7 2" xfId="15605"/>
    <cellStyle name="Normal 57 3 2 3 5 8" xfId="14909"/>
    <cellStyle name="Normal 57 3 2 3 6" xfId="1063"/>
    <cellStyle name="Normal 57 3 2 3 6 2" xfId="9050"/>
    <cellStyle name="Normal 57 3 2 3 6 2 2" xfId="21495"/>
    <cellStyle name="Normal 57 3 2 3 6 3" xfId="4032"/>
    <cellStyle name="Normal 57 3 2 3 6 3 2" xfId="16488"/>
    <cellStyle name="Normal 57 3 2 3 6 4" xfId="13866"/>
    <cellStyle name="Normal 57 3 2 3 7" xfId="5209"/>
    <cellStyle name="Normal 57 3 2 3 7 2" xfId="10225"/>
    <cellStyle name="Normal 57 3 2 3 7 2 2" xfId="22670"/>
    <cellStyle name="Normal 57 3 2 3 7 3" xfId="17663"/>
    <cellStyle name="Normal 57 3 2 3 8" xfId="7786"/>
    <cellStyle name="Normal 57 3 2 3 8 2" xfId="20234"/>
    <cellStyle name="Normal 57 3 2 3 9" xfId="11679"/>
    <cellStyle name="Normal 57 3 2 3 9 2" xfId="24115"/>
    <cellStyle name="Normal 57 3 2 3_Degree data" xfId="2472"/>
    <cellStyle name="Normal 57 3 2 4" xfId="404"/>
    <cellStyle name="Normal 57 3 2 4 10" xfId="13228"/>
    <cellStyle name="Normal 57 3 2 4 2" xfId="765"/>
    <cellStyle name="Normal 57 3 2 4 2 2" xfId="1509"/>
    <cellStyle name="Normal 57 3 2 4 2 2 2" xfId="9614"/>
    <cellStyle name="Normal 57 3 2 4 2 2 2 2" xfId="22059"/>
    <cellStyle name="Normal 57 3 2 4 2 2 3" xfId="4596"/>
    <cellStyle name="Normal 57 3 2 4 2 2 3 2" xfId="17052"/>
    <cellStyle name="Normal 57 3 2 4 2 2 4" xfId="14312"/>
    <cellStyle name="Normal 57 3 2 4 2 3" xfId="5655"/>
    <cellStyle name="Normal 57 3 2 4 2 3 2" xfId="10671"/>
    <cellStyle name="Normal 57 3 2 4 2 3 2 2" xfId="23116"/>
    <cellStyle name="Normal 57 3 2 4 2 3 3" xfId="18109"/>
    <cellStyle name="Normal 57 3 2 4 2 4" xfId="8730"/>
    <cellStyle name="Normal 57 3 2 4 2 4 2" xfId="21176"/>
    <cellStyle name="Normal 57 3 2 4 2 5" xfId="12125"/>
    <cellStyle name="Normal 57 3 2 4 2 5 2" xfId="24561"/>
    <cellStyle name="Normal 57 3 2 4 2 6" xfId="7207"/>
    <cellStyle name="Normal 57 3 2 4 2 6 2" xfId="19658"/>
    <cellStyle name="Normal 57 3 2 4 2 7" xfId="3661"/>
    <cellStyle name="Normal 57 3 2 4 2 7 2" xfId="16169"/>
    <cellStyle name="Normal 57 3 2 4 2 8" xfId="13575"/>
    <cellStyle name="Normal 57 3 2 4 3" xfId="1857"/>
    <cellStyle name="Normal 57 3 2 4 3 2" xfId="4955"/>
    <cellStyle name="Normal 57 3 2 4 3 2 2" xfId="9972"/>
    <cellStyle name="Normal 57 3 2 4 3 2 2 2" xfId="22417"/>
    <cellStyle name="Normal 57 3 2 4 3 2 3" xfId="17410"/>
    <cellStyle name="Normal 57 3 2 4 3 3" xfId="6004"/>
    <cellStyle name="Normal 57 3 2 4 3 3 2" xfId="11019"/>
    <cellStyle name="Normal 57 3 2 4 3 3 2 2" xfId="23464"/>
    <cellStyle name="Normal 57 3 2 4 3 3 3" xfId="18457"/>
    <cellStyle name="Normal 57 3 2 4 3 4" xfId="8379"/>
    <cellStyle name="Normal 57 3 2 4 3 4 2" xfId="20825"/>
    <cellStyle name="Normal 57 3 2 4 3 5" xfId="12473"/>
    <cellStyle name="Normal 57 3 2 4 3 5 2" xfId="24909"/>
    <cellStyle name="Normal 57 3 2 4 3 6" xfId="7566"/>
    <cellStyle name="Normal 57 3 2 4 3 6 2" xfId="20016"/>
    <cellStyle name="Normal 57 3 2 4 3 7" xfId="3310"/>
    <cellStyle name="Normal 57 3 2 4 3 7 2" xfId="15818"/>
    <cellStyle name="Normal 57 3 2 4 3 8" xfId="14660"/>
    <cellStyle name="Normal 57 3 2 4 4" xfId="2327"/>
    <cellStyle name="Normal 57 3 2 4 4 2" xfId="6353"/>
    <cellStyle name="Normal 57 3 2 4 4 2 2" xfId="11368"/>
    <cellStyle name="Normal 57 3 2 4 4 2 2 2" xfId="23813"/>
    <cellStyle name="Normal 57 3 2 4 4 2 3" xfId="18806"/>
    <cellStyle name="Normal 57 3 2 4 4 3" xfId="12822"/>
    <cellStyle name="Normal 57 3 2 4 4 3 2" xfId="25258"/>
    <cellStyle name="Normal 57 3 2 4 4 4" xfId="9263"/>
    <cellStyle name="Normal 57 3 2 4 4 4 2" xfId="21708"/>
    <cellStyle name="Normal 57 3 2 4 4 5" xfId="4245"/>
    <cellStyle name="Normal 57 3 2 4 4 5 2" xfId="16701"/>
    <cellStyle name="Normal 57 3 2 4 4 6" xfId="15009"/>
    <cellStyle name="Normal 57 3 2 4 5" xfId="1163"/>
    <cellStyle name="Normal 57 3 2 4 5 2" xfId="10325"/>
    <cellStyle name="Normal 57 3 2 4 5 2 2" xfId="22770"/>
    <cellStyle name="Normal 57 3 2 4 5 3" xfId="5309"/>
    <cellStyle name="Normal 57 3 2 4 5 3 2" xfId="17763"/>
    <cellStyle name="Normal 57 3 2 4 5 4" xfId="13966"/>
    <cellStyle name="Normal 57 3 2 4 6" xfId="7886"/>
    <cellStyle name="Normal 57 3 2 4 6 2" xfId="20334"/>
    <cellStyle name="Normal 57 3 2 4 7" xfId="11779"/>
    <cellStyle name="Normal 57 3 2 4 7 2" xfId="24215"/>
    <cellStyle name="Normal 57 3 2 4 8" xfId="6856"/>
    <cellStyle name="Normal 57 3 2 4 8 2" xfId="19307"/>
    <cellStyle name="Normal 57 3 2 4 9" xfId="2807"/>
    <cellStyle name="Normal 57 3 2 4 9 2" xfId="15327"/>
    <cellStyle name="Normal 57 3 2 4_Degree data" xfId="2474"/>
    <cellStyle name="Normal 57 3 2 5" xfId="236"/>
    <cellStyle name="Normal 57 3 2 5 10" xfId="13071"/>
    <cellStyle name="Normal 57 3 2 5 2" xfId="602"/>
    <cellStyle name="Normal 57 3 2 5 2 2" xfId="1510"/>
    <cellStyle name="Normal 57 3 2 5 2 2 2" xfId="9615"/>
    <cellStyle name="Normal 57 3 2 5 2 2 2 2" xfId="22060"/>
    <cellStyle name="Normal 57 3 2 5 2 2 3" xfId="4597"/>
    <cellStyle name="Normal 57 3 2 5 2 2 3 2" xfId="17053"/>
    <cellStyle name="Normal 57 3 2 5 2 2 4" xfId="14313"/>
    <cellStyle name="Normal 57 3 2 5 2 3" xfId="5656"/>
    <cellStyle name="Normal 57 3 2 5 2 3 2" xfId="10672"/>
    <cellStyle name="Normal 57 3 2 5 2 3 2 2" xfId="23117"/>
    <cellStyle name="Normal 57 3 2 5 2 3 3" xfId="18110"/>
    <cellStyle name="Normal 57 3 2 5 2 4" xfId="8731"/>
    <cellStyle name="Normal 57 3 2 5 2 4 2" xfId="21177"/>
    <cellStyle name="Normal 57 3 2 5 2 5" xfId="12126"/>
    <cellStyle name="Normal 57 3 2 5 2 5 2" xfId="24562"/>
    <cellStyle name="Normal 57 3 2 5 2 6" xfId="7208"/>
    <cellStyle name="Normal 57 3 2 5 2 6 2" xfId="19659"/>
    <cellStyle name="Normal 57 3 2 5 2 7" xfId="3662"/>
    <cellStyle name="Normal 57 3 2 5 2 7 2" xfId="16170"/>
    <cellStyle name="Normal 57 3 2 5 2 8" xfId="13418"/>
    <cellStyle name="Normal 57 3 2 5 3" xfId="1858"/>
    <cellStyle name="Normal 57 3 2 5 3 2" xfId="4798"/>
    <cellStyle name="Normal 57 3 2 5 3 2 2" xfId="9815"/>
    <cellStyle name="Normal 57 3 2 5 3 2 2 2" xfId="22260"/>
    <cellStyle name="Normal 57 3 2 5 3 2 3" xfId="17253"/>
    <cellStyle name="Normal 57 3 2 5 3 3" xfId="6005"/>
    <cellStyle name="Normal 57 3 2 5 3 3 2" xfId="11020"/>
    <cellStyle name="Normal 57 3 2 5 3 3 2 2" xfId="23465"/>
    <cellStyle name="Normal 57 3 2 5 3 3 3" xfId="18458"/>
    <cellStyle name="Normal 57 3 2 5 3 4" xfId="8891"/>
    <cellStyle name="Normal 57 3 2 5 3 4 2" xfId="21336"/>
    <cellStyle name="Normal 57 3 2 5 3 5" xfId="12474"/>
    <cellStyle name="Normal 57 3 2 5 3 5 2" xfId="24910"/>
    <cellStyle name="Normal 57 3 2 5 3 6" xfId="7409"/>
    <cellStyle name="Normal 57 3 2 5 3 6 2" xfId="19859"/>
    <cellStyle name="Normal 57 3 2 5 3 7" xfId="3873"/>
    <cellStyle name="Normal 57 3 2 5 3 7 2" xfId="16329"/>
    <cellStyle name="Normal 57 3 2 5 3 8" xfId="14661"/>
    <cellStyle name="Normal 57 3 2 5 4" xfId="2159"/>
    <cellStyle name="Normal 57 3 2 5 4 2" xfId="6196"/>
    <cellStyle name="Normal 57 3 2 5 4 2 2" xfId="11211"/>
    <cellStyle name="Normal 57 3 2 5 4 2 2 2" xfId="23656"/>
    <cellStyle name="Normal 57 3 2 5 4 2 3" xfId="18649"/>
    <cellStyle name="Normal 57 3 2 5 4 3" xfId="12665"/>
    <cellStyle name="Normal 57 3 2 5 4 3 2" xfId="25101"/>
    <cellStyle name="Normal 57 3 2 5 4 4" xfId="9106"/>
    <cellStyle name="Normal 57 3 2 5 4 4 2" xfId="21551"/>
    <cellStyle name="Normal 57 3 2 5 4 5" xfId="4088"/>
    <cellStyle name="Normal 57 3 2 5 4 5 2" xfId="16544"/>
    <cellStyle name="Normal 57 3 2 5 4 6" xfId="14852"/>
    <cellStyle name="Normal 57 3 2 5 5" xfId="1006"/>
    <cellStyle name="Normal 57 3 2 5 5 2" xfId="10166"/>
    <cellStyle name="Normal 57 3 2 5 5 2 2" xfId="22611"/>
    <cellStyle name="Normal 57 3 2 5 5 3" xfId="5150"/>
    <cellStyle name="Normal 57 3 2 5 5 3 2" xfId="17604"/>
    <cellStyle name="Normal 57 3 2 5 5 4" xfId="13809"/>
    <cellStyle name="Normal 57 3 2 5 6" xfId="8222"/>
    <cellStyle name="Normal 57 3 2 5 6 2" xfId="20668"/>
    <cellStyle name="Normal 57 3 2 5 7" xfId="11622"/>
    <cellStyle name="Normal 57 3 2 5 7 2" xfId="24058"/>
    <cellStyle name="Normal 57 3 2 5 8" xfId="6699"/>
    <cellStyle name="Normal 57 3 2 5 8 2" xfId="19150"/>
    <cellStyle name="Normal 57 3 2 5 9" xfId="3153"/>
    <cellStyle name="Normal 57 3 2 5 9 2" xfId="15661"/>
    <cellStyle name="Normal 57 3 2 5_Degree data" xfId="2475"/>
    <cellStyle name="Normal 57 3 2 6" xfId="556"/>
    <cellStyle name="Normal 57 3 2 6 2" xfId="1504"/>
    <cellStyle name="Normal 57 3 2 6 2 2" xfId="9609"/>
    <cellStyle name="Normal 57 3 2 6 2 2 2" xfId="22054"/>
    <cellStyle name="Normal 57 3 2 6 2 3" xfId="4591"/>
    <cellStyle name="Normal 57 3 2 6 2 3 2" xfId="17047"/>
    <cellStyle name="Normal 57 3 2 6 2 4" xfId="14307"/>
    <cellStyle name="Normal 57 3 2 6 3" xfId="5650"/>
    <cellStyle name="Normal 57 3 2 6 3 2" xfId="10666"/>
    <cellStyle name="Normal 57 3 2 6 3 2 2" xfId="23111"/>
    <cellStyle name="Normal 57 3 2 6 3 3" xfId="18104"/>
    <cellStyle name="Normal 57 3 2 6 4" xfId="8725"/>
    <cellStyle name="Normal 57 3 2 6 4 2" xfId="21171"/>
    <cellStyle name="Normal 57 3 2 6 5" xfId="12120"/>
    <cellStyle name="Normal 57 3 2 6 5 2" xfId="24556"/>
    <cellStyle name="Normal 57 3 2 6 6" xfId="7202"/>
    <cellStyle name="Normal 57 3 2 6 6 2" xfId="19653"/>
    <cellStyle name="Normal 57 3 2 6 7" xfId="3656"/>
    <cellStyle name="Normal 57 3 2 6 7 2" xfId="16164"/>
    <cellStyle name="Normal 57 3 2 6 8" xfId="13373"/>
    <cellStyle name="Normal 57 3 2 7" xfId="1852"/>
    <cellStyle name="Normal 57 3 2 7 2" xfId="4753"/>
    <cellStyle name="Normal 57 3 2 7 2 2" xfId="9770"/>
    <cellStyle name="Normal 57 3 2 7 2 2 2" xfId="22215"/>
    <cellStyle name="Normal 57 3 2 7 2 3" xfId="17208"/>
    <cellStyle name="Normal 57 3 2 7 3" xfId="5999"/>
    <cellStyle name="Normal 57 3 2 7 3 2" xfId="11014"/>
    <cellStyle name="Normal 57 3 2 7 3 2 2" xfId="23459"/>
    <cellStyle name="Normal 57 3 2 7 3 3" xfId="18452"/>
    <cellStyle name="Normal 57 3 2 7 4" xfId="8060"/>
    <cellStyle name="Normal 57 3 2 7 4 2" xfId="20508"/>
    <cellStyle name="Normal 57 3 2 7 5" xfId="12468"/>
    <cellStyle name="Normal 57 3 2 7 5 2" xfId="24904"/>
    <cellStyle name="Normal 57 3 2 7 6" xfId="7364"/>
    <cellStyle name="Normal 57 3 2 7 6 2" xfId="19814"/>
    <cellStyle name="Normal 57 3 2 7 7" xfId="2987"/>
    <cellStyle name="Normal 57 3 2 7 7 2" xfId="15501"/>
    <cellStyle name="Normal 57 3 2 7 8" xfId="14655"/>
    <cellStyle name="Normal 57 3 2 8" xfId="2105"/>
    <cellStyle name="Normal 57 3 2 8 2" xfId="6151"/>
    <cellStyle name="Normal 57 3 2 8 2 2" xfId="11166"/>
    <cellStyle name="Normal 57 3 2 8 2 2 2" xfId="23611"/>
    <cellStyle name="Normal 57 3 2 8 2 3" xfId="18604"/>
    <cellStyle name="Normal 57 3 2 8 3" xfId="12620"/>
    <cellStyle name="Normal 57 3 2 8 3 2" xfId="25056"/>
    <cellStyle name="Normal 57 3 2 8 4" xfId="8946"/>
    <cellStyle name="Normal 57 3 2 8 4 2" xfId="21391"/>
    <cellStyle name="Normal 57 3 2 8 5" xfId="3928"/>
    <cellStyle name="Normal 57 3 2 8 5 2" xfId="16384"/>
    <cellStyle name="Normal 57 3 2 8 6" xfId="14807"/>
    <cellStyle name="Normal 57 3 2 9" xfId="961"/>
    <cellStyle name="Normal 57 3 2 9 2" xfId="11577"/>
    <cellStyle name="Normal 57 3 2 9 2 2" xfId="24013"/>
    <cellStyle name="Normal 57 3 2 9 3" xfId="10121"/>
    <cellStyle name="Normal 57 3 2 9 3 2" xfId="22566"/>
    <cellStyle name="Normal 57 3 2 9 4" xfId="5105"/>
    <cellStyle name="Normal 57 3 2 9 4 2" xfId="17559"/>
    <cellStyle name="Normal 57 3 2 9 5" xfId="13764"/>
    <cellStyle name="Normal 57 3 2_Degree data" xfId="2469"/>
    <cellStyle name="Normal 57 3 3" xfId="146"/>
    <cellStyle name="Normal 57 3 3 10" xfId="7715"/>
    <cellStyle name="Normal 57 3 3 10 2" xfId="20163"/>
    <cellStyle name="Normal 57 3 3 11" xfId="11535"/>
    <cellStyle name="Normal 57 3 3 11 2" xfId="23971"/>
    <cellStyle name="Normal 57 3 3 12" xfId="6527"/>
    <cellStyle name="Normal 57 3 3 12 2" xfId="18978"/>
    <cellStyle name="Normal 57 3 3 13" xfId="2635"/>
    <cellStyle name="Normal 57 3 3 13 2" xfId="15156"/>
    <cellStyle name="Normal 57 3 3 14" xfId="12984"/>
    <cellStyle name="Normal 57 3 3 2" xfId="334"/>
    <cellStyle name="Normal 57 3 3 2 10" xfId="6570"/>
    <cellStyle name="Normal 57 3 3 2 10 2" xfId="19021"/>
    <cellStyle name="Normal 57 3 3 2 11" xfId="2738"/>
    <cellStyle name="Normal 57 3 3 2 11 2" xfId="15258"/>
    <cellStyle name="Normal 57 3 3 2 12" xfId="13159"/>
    <cellStyle name="Normal 57 3 3 2 2" xfId="436"/>
    <cellStyle name="Normal 57 3 3 2 2 10" xfId="13259"/>
    <cellStyle name="Normal 57 3 3 2 2 2" xfId="797"/>
    <cellStyle name="Normal 57 3 3 2 2 2 2" xfId="1513"/>
    <cellStyle name="Normal 57 3 3 2 2 2 2 2" xfId="9618"/>
    <cellStyle name="Normal 57 3 3 2 2 2 2 2 2" xfId="22063"/>
    <cellStyle name="Normal 57 3 3 2 2 2 2 3" xfId="4600"/>
    <cellStyle name="Normal 57 3 3 2 2 2 2 3 2" xfId="17056"/>
    <cellStyle name="Normal 57 3 3 2 2 2 2 4" xfId="14316"/>
    <cellStyle name="Normal 57 3 3 2 2 2 3" xfId="5659"/>
    <cellStyle name="Normal 57 3 3 2 2 2 3 2" xfId="10675"/>
    <cellStyle name="Normal 57 3 3 2 2 2 3 2 2" xfId="23120"/>
    <cellStyle name="Normal 57 3 3 2 2 2 3 3" xfId="18113"/>
    <cellStyle name="Normal 57 3 3 2 2 2 4" xfId="8734"/>
    <cellStyle name="Normal 57 3 3 2 2 2 4 2" xfId="21180"/>
    <cellStyle name="Normal 57 3 3 2 2 2 5" xfId="12129"/>
    <cellStyle name="Normal 57 3 3 2 2 2 5 2" xfId="24565"/>
    <cellStyle name="Normal 57 3 3 2 2 2 6" xfId="7211"/>
    <cellStyle name="Normal 57 3 3 2 2 2 6 2" xfId="19662"/>
    <cellStyle name="Normal 57 3 3 2 2 2 7" xfId="3665"/>
    <cellStyle name="Normal 57 3 3 2 2 2 7 2" xfId="16173"/>
    <cellStyle name="Normal 57 3 3 2 2 2 8" xfId="13606"/>
    <cellStyle name="Normal 57 3 3 2 2 3" xfId="1861"/>
    <cellStyle name="Normal 57 3 3 2 2 3 2" xfId="4986"/>
    <cellStyle name="Normal 57 3 3 2 2 3 2 2" xfId="10003"/>
    <cellStyle name="Normal 57 3 3 2 2 3 2 2 2" xfId="22448"/>
    <cellStyle name="Normal 57 3 3 2 2 3 2 3" xfId="17441"/>
    <cellStyle name="Normal 57 3 3 2 2 3 3" xfId="6008"/>
    <cellStyle name="Normal 57 3 3 2 2 3 3 2" xfId="11023"/>
    <cellStyle name="Normal 57 3 3 2 2 3 3 2 2" xfId="23468"/>
    <cellStyle name="Normal 57 3 3 2 2 3 3 3" xfId="18461"/>
    <cellStyle name="Normal 57 3 3 2 2 3 4" xfId="8410"/>
    <cellStyle name="Normal 57 3 3 2 2 3 4 2" xfId="20856"/>
    <cellStyle name="Normal 57 3 3 2 2 3 5" xfId="12477"/>
    <cellStyle name="Normal 57 3 3 2 2 3 5 2" xfId="24913"/>
    <cellStyle name="Normal 57 3 3 2 2 3 6" xfId="7597"/>
    <cellStyle name="Normal 57 3 3 2 2 3 6 2" xfId="20047"/>
    <cellStyle name="Normal 57 3 3 2 2 3 7" xfId="3341"/>
    <cellStyle name="Normal 57 3 3 2 2 3 7 2" xfId="15849"/>
    <cellStyle name="Normal 57 3 3 2 2 3 8" xfId="14664"/>
    <cellStyle name="Normal 57 3 3 2 2 4" xfId="2359"/>
    <cellStyle name="Normal 57 3 3 2 2 4 2" xfId="6384"/>
    <cellStyle name="Normal 57 3 3 2 2 4 2 2" xfId="11399"/>
    <cellStyle name="Normal 57 3 3 2 2 4 2 2 2" xfId="23844"/>
    <cellStyle name="Normal 57 3 3 2 2 4 2 3" xfId="18837"/>
    <cellStyle name="Normal 57 3 3 2 2 4 3" xfId="12853"/>
    <cellStyle name="Normal 57 3 3 2 2 4 3 2" xfId="25289"/>
    <cellStyle name="Normal 57 3 3 2 2 4 4" xfId="9294"/>
    <cellStyle name="Normal 57 3 3 2 2 4 4 2" xfId="21739"/>
    <cellStyle name="Normal 57 3 3 2 2 4 5" xfId="4276"/>
    <cellStyle name="Normal 57 3 3 2 2 4 5 2" xfId="16732"/>
    <cellStyle name="Normal 57 3 3 2 2 4 6" xfId="15040"/>
    <cellStyle name="Normal 57 3 3 2 2 5" xfId="1194"/>
    <cellStyle name="Normal 57 3 3 2 2 5 2" xfId="10356"/>
    <cellStyle name="Normal 57 3 3 2 2 5 2 2" xfId="22801"/>
    <cellStyle name="Normal 57 3 3 2 2 5 3" xfId="5340"/>
    <cellStyle name="Normal 57 3 3 2 2 5 3 2" xfId="17794"/>
    <cellStyle name="Normal 57 3 3 2 2 5 4" xfId="13997"/>
    <cellStyle name="Normal 57 3 3 2 2 6" xfId="7917"/>
    <cellStyle name="Normal 57 3 3 2 2 6 2" xfId="20365"/>
    <cellStyle name="Normal 57 3 3 2 2 7" xfId="11810"/>
    <cellStyle name="Normal 57 3 3 2 2 7 2" xfId="24246"/>
    <cellStyle name="Normal 57 3 3 2 2 8" xfId="6887"/>
    <cellStyle name="Normal 57 3 3 2 2 8 2" xfId="19338"/>
    <cellStyle name="Normal 57 3 3 2 2 9" xfId="2838"/>
    <cellStyle name="Normal 57 3 3 2 2 9 2" xfId="15358"/>
    <cellStyle name="Normal 57 3 3 2 2_Degree data" xfId="2478"/>
    <cellStyle name="Normal 57 3 3 2 3" xfId="696"/>
    <cellStyle name="Normal 57 3 3 2 3 2" xfId="1512"/>
    <cellStyle name="Normal 57 3 3 2 3 2 2" xfId="9194"/>
    <cellStyle name="Normal 57 3 3 2 3 2 2 2" xfId="21639"/>
    <cellStyle name="Normal 57 3 3 2 3 2 3" xfId="4176"/>
    <cellStyle name="Normal 57 3 3 2 3 2 3 2" xfId="16632"/>
    <cellStyle name="Normal 57 3 3 2 3 2 4" xfId="14315"/>
    <cellStyle name="Normal 57 3 3 2 3 3" xfId="5658"/>
    <cellStyle name="Normal 57 3 3 2 3 3 2" xfId="10674"/>
    <cellStyle name="Normal 57 3 3 2 3 3 2 2" xfId="23119"/>
    <cellStyle name="Normal 57 3 3 2 3 3 3" xfId="18112"/>
    <cellStyle name="Normal 57 3 3 2 3 4" xfId="8310"/>
    <cellStyle name="Normal 57 3 3 2 3 4 2" xfId="20756"/>
    <cellStyle name="Normal 57 3 3 2 3 5" xfId="12128"/>
    <cellStyle name="Normal 57 3 3 2 3 5 2" xfId="24564"/>
    <cellStyle name="Normal 57 3 3 2 3 6" xfId="6787"/>
    <cellStyle name="Normal 57 3 3 2 3 6 2" xfId="19238"/>
    <cellStyle name="Normal 57 3 3 2 3 7" xfId="3241"/>
    <cellStyle name="Normal 57 3 3 2 3 7 2" xfId="15749"/>
    <cellStyle name="Normal 57 3 3 2 3 8" xfId="13506"/>
    <cellStyle name="Normal 57 3 3 2 4" xfId="1860"/>
    <cellStyle name="Normal 57 3 3 2 4 2" xfId="4599"/>
    <cellStyle name="Normal 57 3 3 2 4 2 2" xfId="9617"/>
    <cellStyle name="Normal 57 3 3 2 4 2 2 2" xfId="22062"/>
    <cellStyle name="Normal 57 3 3 2 4 2 3" xfId="17055"/>
    <cellStyle name="Normal 57 3 3 2 4 3" xfId="6007"/>
    <cellStyle name="Normal 57 3 3 2 4 3 2" xfId="11022"/>
    <cellStyle name="Normal 57 3 3 2 4 3 2 2" xfId="23467"/>
    <cellStyle name="Normal 57 3 3 2 4 3 3" xfId="18460"/>
    <cellStyle name="Normal 57 3 3 2 4 4" xfId="8733"/>
    <cellStyle name="Normal 57 3 3 2 4 4 2" xfId="21179"/>
    <cellStyle name="Normal 57 3 3 2 4 5" xfId="12476"/>
    <cellStyle name="Normal 57 3 3 2 4 5 2" xfId="24912"/>
    <cellStyle name="Normal 57 3 3 2 4 6" xfId="7210"/>
    <cellStyle name="Normal 57 3 3 2 4 6 2" xfId="19661"/>
    <cellStyle name="Normal 57 3 3 2 4 7" xfId="3664"/>
    <cellStyle name="Normal 57 3 3 2 4 7 2" xfId="16172"/>
    <cellStyle name="Normal 57 3 3 2 4 8" xfId="14663"/>
    <cellStyle name="Normal 57 3 3 2 5" xfId="2257"/>
    <cellStyle name="Normal 57 3 3 2 5 2" xfId="4886"/>
    <cellStyle name="Normal 57 3 3 2 5 2 2" xfId="9903"/>
    <cellStyle name="Normal 57 3 3 2 5 2 2 2" xfId="22348"/>
    <cellStyle name="Normal 57 3 3 2 5 2 3" xfId="17341"/>
    <cellStyle name="Normal 57 3 3 2 5 3" xfId="6284"/>
    <cellStyle name="Normal 57 3 3 2 5 3 2" xfId="11299"/>
    <cellStyle name="Normal 57 3 3 2 5 3 2 2" xfId="23744"/>
    <cellStyle name="Normal 57 3 3 2 5 3 3" xfId="18737"/>
    <cellStyle name="Normal 57 3 3 2 5 4" xfId="8091"/>
    <cellStyle name="Normal 57 3 3 2 5 4 2" xfId="20539"/>
    <cellStyle name="Normal 57 3 3 2 5 5" xfId="12753"/>
    <cellStyle name="Normal 57 3 3 2 5 5 2" xfId="25189"/>
    <cellStyle name="Normal 57 3 3 2 5 6" xfId="7497"/>
    <cellStyle name="Normal 57 3 3 2 5 6 2" xfId="19947"/>
    <cellStyle name="Normal 57 3 3 2 5 7" xfId="3020"/>
    <cellStyle name="Normal 57 3 3 2 5 7 2" xfId="15532"/>
    <cellStyle name="Normal 57 3 3 2 5 8" xfId="14940"/>
    <cellStyle name="Normal 57 3 3 2 6" xfId="1094"/>
    <cellStyle name="Normal 57 3 3 2 6 2" xfId="8977"/>
    <cellStyle name="Normal 57 3 3 2 6 2 2" xfId="21422"/>
    <cellStyle name="Normal 57 3 3 2 6 3" xfId="3959"/>
    <cellStyle name="Normal 57 3 3 2 6 3 2" xfId="16415"/>
    <cellStyle name="Normal 57 3 3 2 6 4" xfId="13897"/>
    <cellStyle name="Normal 57 3 3 2 7" xfId="5240"/>
    <cellStyle name="Normal 57 3 3 2 7 2" xfId="10256"/>
    <cellStyle name="Normal 57 3 3 2 7 2 2" xfId="22701"/>
    <cellStyle name="Normal 57 3 3 2 7 3" xfId="17694"/>
    <cellStyle name="Normal 57 3 3 2 8" xfId="7817"/>
    <cellStyle name="Normal 57 3 3 2 8 2" xfId="20265"/>
    <cellStyle name="Normal 57 3 3 2 9" xfId="11710"/>
    <cellStyle name="Normal 57 3 3 2 9 2" xfId="24146"/>
    <cellStyle name="Normal 57 3 3 2_Degree data" xfId="2477"/>
    <cellStyle name="Normal 57 3 3 3" xfId="289"/>
    <cellStyle name="Normal 57 3 3 3 10" xfId="6632"/>
    <cellStyle name="Normal 57 3 3 3 10 2" xfId="19083"/>
    <cellStyle name="Normal 57 3 3 3 11" xfId="2695"/>
    <cellStyle name="Normal 57 3 3 3 11 2" xfId="15215"/>
    <cellStyle name="Normal 57 3 3 3 12" xfId="13116"/>
    <cellStyle name="Normal 57 3 3 3 2" xfId="500"/>
    <cellStyle name="Normal 57 3 3 3 2 10" xfId="13321"/>
    <cellStyle name="Normal 57 3 3 3 2 2" xfId="860"/>
    <cellStyle name="Normal 57 3 3 3 2 2 2" xfId="1515"/>
    <cellStyle name="Normal 57 3 3 3 2 2 2 2" xfId="9620"/>
    <cellStyle name="Normal 57 3 3 3 2 2 2 2 2" xfId="22065"/>
    <cellStyle name="Normal 57 3 3 3 2 2 2 3" xfId="4602"/>
    <cellStyle name="Normal 57 3 3 3 2 2 2 3 2" xfId="17058"/>
    <cellStyle name="Normal 57 3 3 3 2 2 2 4" xfId="14318"/>
    <cellStyle name="Normal 57 3 3 3 2 2 3" xfId="5661"/>
    <cellStyle name="Normal 57 3 3 3 2 2 3 2" xfId="10677"/>
    <cellStyle name="Normal 57 3 3 3 2 2 3 2 2" xfId="23122"/>
    <cellStyle name="Normal 57 3 3 3 2 2 3 3" xfId="18115"/>
    <cellStyle name="Normal 57 3 3 3 2 2 4" xfId="8736"/>
    <cellStyle name="Normal 57 3 3 3 2 2 4 2" xfId="21182"/>
    <cellStyle name="Normal 57 3 3 3 2 2 5" xfId="12131"/>
    <cellStyle name="Normal 57 3 3 3 2 2 5 2" xfId="24567"/>
    <cellStyle name="Normal 57 3 3 3 2 2 6" xfId="7213"/>
    <cellStyle name="Normal 57 3 3 3 2 2 6 2" xfId="19664"/>
    <cellStyle name="Normal 57 3 3 3 2 2 7" xfId="3667"/>
    <cellStyle name="Normal 57 3 3 3 2 2 7 2" xfId="16175"/>
    <cellStyle name="Normal 57 3 3 3 2 2 8" xfId="13668"/>
    <cellStyle name="Normal 57 3 3 3 2 3" xfId="1863"/>
    <cellStyle name="Normal 57 3 3 3 2 3 2" xfId="5048"/>
    <cellStyle name="Normal 57 3 3 3 2 3 2 2" xfId="10065"/>
    <cellStyle name="Normal 57 3 3 3 2 3 2 2 2" xfId="22510"/>
    <cellStyle name="Normal 57 3 3 3 2 3 2 3" xfId="17503"/>
    <cellStyle name="Normal 57 3 3 3 2 3 3" xfId="6010"/>
    <cellStyle name="Normal 57 3 3 3 2 3 3 2" xfId="11025"/>
    <cellStyle name="Normal 57 3 3 3 2 3 3 2 2" xfId="23470"/>
    <cellStyle name="Normal 57 3 3 3 2 3 3 3" xfId="18463"/>
    <cellStyle name="Normal 57 3 3 3 2 3 4" xfId="8472"/>
    <cellStyle name="Normal 57 3 3 3 2 3 4 2" xfId="20918"/>
    <cellStyle name="Normal 57 3 3 3 2 3 5" xfId="12479"/>
    <cellStyle name="Normal 57 3 3 3 2 3 5 2" xfId="24915"/>
    <cellStyle name="Normal 57 3 3 3 2 3 6" xfId="7659"/>
    <cellStyle name="Normal 57 3 3 3 2 3 6 2" xfId="20109"/>
    <cellStyle name="Normal 57 3 3 3 2 3 7" xfId="3403"/>
    <cellStyle name="Normal 57 3 3 3 2 3 7 2" xfId="15911"/>
    <cellStyle name="Normal 57 3 3 3 2 3 8" xfId="14666"/>
    <cellStyle name="Normal 57 3 3 3 2 4" xfId="2423"/>
    <cellStyle name="Normal 57 3 3 3 2 4 2" xfId="6446"/>
    <cellStyle name="Normal 57 3 3 3 2 4 2 2" xfId="11461"/>
    <cellStyle name="Normal 57 3 3 3 2 4 2 2 2" xfId="23906"/>
    <cellStyle name="Normal 57 3 3 3 2 4 2 3" xfId="18899"/>
    <cellStyle name="Normal 57 3 3 3 2 4 3" xfId="12915"/>
    <cellStyle name="Normal 57 3 3 3 2 4 3 2" xfId="25351"/>
    <cellStyle name="Normal 57 3 3 3 2 4 4" xfId="9356"/>
    <cellStyle name="Normal 57 3 3 3 2 4 4 2" xfId="21801"/>
    <cellStyle name="Normal 57 3 3 3 2 4 5" xfId="4338"/>
    <cellStyle name="Normal 57 3 3 3 2 4 5 2" xfId="16794"/>
    <cellStyle name="Normal 57 3 3 3 2 4 6" xfId="15102"/>
    <cellStyle name="Normal 57 3 3 3 2 5" xfId="1256"/>
    <cellStyle name="Normal 57 3 3 3 2 5 2" xfId="10418"/>
    <cellStyle name="Normal 57 3 3 3 2 5 2 2" xfId="22863"/>
    <cellStyle name="Normal 57 3 3 3 2 5 3" xfId="5402"/>
    <cellStyle name="Normal 57 3 3 3 2 5 3 2" xfId="17856"/>
    <cellStyle name="Normal 57 3 3 3 2 5 4" xfId="14059"/>
    <cellStyle name="Normal 57 3 3 3 2 6" xfId="7979"/>
    <cellStyle name="Normal 57 3 3 3 2 6 2" xfId="20427"/>
    <cellStyle name="Normal 57 3 3 3 2 7" xfId="11872"/>
    <cellStyle name="Normal 57 3 3 3 2 7 2" xfId="24308"/>
    <cellStyle name="Normal 57 3 3 3 2 8" xfId="6949"/>
    <cellStyle name="Normal 57 3 3 3 2 8 2" xfId="19400"/>
    <cellStyle name="Normal 57 3 3 3 2 9" xfId="2900"/>
    <cellStyle name="Normal 57 3 3 3 2 9 2" xfId="15420"/>
    <cellStyle name="Normal 57 3 3 3 2_Degree data" xfId="2480"/>
    <cellStyle name="Normal 57 3 3 3 3" xfId="652"/>
    <cellStyle name="Normal 57 3 3 3 3 2" xfId="1514"/>
    <cellStyle name="Normal 57 3 3 3 3 2 2" xfId="9151"/>
    <cellStyle name="Normal 57 3 3 3 3 2 2 2" xfId="21596"/>
    <cellStyle name="Normal 57 3 3 3 3 2 3" xfId="4133"/>
    <cellStyle name="Normal 57 3 3 3 3 2 3 2" xfId="16589"/>
    <cellStyle name="Normal 57 3 3 3 3 2 4" xfId="14317"/>
    <cellStyle name="Normal 57 3 3 3 3 3" xfId="5660"/>
    <cellStyle name="Normal 57 3 3 3 3 3 2" xfId="10676"/>
    <cellStyle name="Normal 57 3 3 3 3 3 2 2" xfId="23121"/>
    <cellStyle name="Normal 57 3 3 3 3 3 3" xfId="18114"/>
    <cellStyle name="Normal 57 3 3 3 3 4" xfId="8267"/>
    <cellStyle name="Normal 57 3 3 3 3 4 2" xfId="20713"/>
    <cellStyle name="Normal 57 3 3 3 3 5" xfId="12130"/>
    <cellStyle name="Normal 57 3 3 3 3 5 2" xfId="24566"/>
    <cellStyle name="Normal 57 3 3 3 3 6" xfId="6744"/>
    <cellStyle name="Normal 57 3 3 3 3 6 2" xfId="19195"/>
    <cellStyle name="Normal 57 3 3 3 3 7" xfId="3198"/>
    <cellStyle name="Normal 57 3 3 3 3 7 2" xfId="15706"/>
    <cellStyle name="Normal 57 3 3 3 3 8" xfId="13463"/>
    <cellStyle name="Normal 57 3 3 3 4" xfId="1862"/>
    <cellStyle name="Normal 57 3 3 3 4 2" xfId="4601"/>
    <cellStyle name="Normal 57 3 3 3 4 2 2" xfId="9619"/>
    <cellStyle name="Normal 57 3 3 3 4 2 2 2" xfId="22064"/>
    <cellStyle name="Normal 57 3 3 3 4 2 3" xfId="17057"/>
    <cellStyle name="Normal 57 3 3 3 4 3" xfId="6009"/>
    <cellStyle name="Normal 57 3 3 3 4 3 2" xfId="11024"/>
    <cellStyle name="Normal 57 3 3 3 4 3 2 2" xfId="23469"/>
    <cellStyle name="Normal 57 3 3 3 4 3 3" xfId="18462"/>
    <cellStyle name="Normal 57 3 3 3 4 4" xfId="8735"/>
    <cellStyle name="Normal 57 3 3 3 4 4 2" xfId="21181"/>
    <cellStyle name="Normal 57 3 3 3 4 5" xfId="12478"/>
    <cellStyle name="Normal 57 3 3 3 4 5 2" xfId="24914"/>
    <cellStyle name="Normal 57 3 3 3 4 6" xfId="7212"/>
    <cellStyle name="Normal 57 3 3 3 4 6 2" xfId="19663"/>
    <cellStyle name="Normal 57 3 3 3 4 7" xfId="3666"/>
    <cellStyle name="Normal 57 3 3 3 4 7 2" xfId="16174"/>
    <cellStyle name="Normal 57 3 3 3 4 8" xfId="14665"/>
    <cellStyle name="Normal 57 3 3 3 5" xfId="2212"/>
    <cellStyle name="Normal 57 3 3 3 5 2" xfId="4843"/>
    <cellStyle name="Normal 57 3 3 3 5 2 2" xfId="9860"/>
    <cellStyle name="Normal 57 3 3 3 5 2 2 2" xfId="22305"/>
    <cellStyle name="Normal 57 3 3 3 5 2 3" xfId="17298"/>
    <cellStyle name="Normal 57 3 3 3 5 3" xfId="6241"/>
    <cellStyle name="Normal 57 3 3 3 5 3 2" xfId="11256"/>
    <cellStyle name="Normal 57 3 3 3 5 3 2 2" xfId="23701"/>
    <cellStyle name="Normal 57 3 3 3 5 3 3" xfId="18694"/>
    <cellStyle name="Normal 57 3 3 3 5 4" xfId="8153"/>
    <cellStyle name="Normal 57 3 3 3 5 4 2" xfId="20601"/>
    <cellStyle name="Normal 57 3 3 3 5 5" xfId="12710"/>
    <cellStyle name="Normal 57 3 3 3 5 5 2" xfId="25146"/>
    <cellStyle name="Normal 57 3 3 3 5 6" xfId="7454"/>
    <cellStyle name="Normal 57 3 3 3 5 6 2" xfId="19904"/>
    <cellStyle name="Normal 57 3 3 3 5 7" xfId="3083"/>
    <cellStyle name="Normal 57 3 3 3 5 7 2" xfId="15594"/>
    <cellStyle name="Normal 57 3 3 3 5 8" xfId="14897"/>
    <cellStyle name="Normal 57 3 3 3 6" xfId="1051"/>
    <cellStyle name="Normal 57 3 3 3 6 2" xfId="9039"/>
    <cellStyle name="Normal 57 3 3 3 6 2 2" xfId="21484"/>
    <cellStyle name="Normal 57 3 3 3 6 3" xfId="4021"/>
    <cellStyle name="Normal 57 3 3 3 6 3 2" xfId="16477"/>
    <cellStyle name="Normal 57 3 3 3 6 4" xfId="13854"/>
    <cellStyle name="Normal 57 3 3 3 7" xfId="5197"/>
    <cellStyle name="Normal 57 3 3 3 7 2" xfId="10213"/>
    <cellStyle name="Normal 57 3 3 3 7 2 2" xfId="22658"/>
    <cellStyle name="Normal 57 3 3 3 7 3" xfId="17651"/>
    <cellStyle name="Normal 57 3 3 3 8" xfId="7774"/>
    <cellStyle name="Normal 57 3 3 3 8 2" xfId="20222"/>
    <cellStyle name="Normal 57 3 3 3 9" xfId="11667"/>
    <cellStyle name="Normal 57 3 3 3 9 2" xfId="24103"/>
    <cellStyle name="Normal 57 3 3 3_Degree data" xfId="2479"/>
    <cellStyle name="Normal 57 3 3 4" xfId="392"/>
    <cellStyle name="Normal 57 3 3 4 10" xfId="13216"/>
    <cellStyle name="Normal 57 3 3 4 2" xfId="753"/>
    <cellStyle name="Normal 57 3 3 4 2 2" xfId="1516"/>
    <cellStyle name="Normal 57 3 3 4 2 2 2" xfId="9621"/>
    <cellStyle name="Normal 57 3 3 4 2 2 2 2" xfId="22066"/>
    <cellStyle name="Normal 57 3 3 4 2 2 3" xfId="4603"/>
    <cellStyle name="Normal 57 3 3 4 2 2 3 2" xfId="17059"/>
    <cellStyle name="Normal 57 3 3 4 2 2 4" xfId="14319"/>
    <cellStyle name="Normal 57 3 3 4 2 3" xfId="5662"/>
    <cellStyle name="Normal 57 3 3 4 2 3 2" xfId="10678"/>
    <cellStyle name="Normal 57 3 3 4 2 3 2 2" xfId="23123"/>
    <cellStyle name="Normal 57 3 3 4 2 3 3" xfId="18116"/>
    <cellStyle name="Normal 57 3 3 4 2 4" xfId="8737"/>
    <cellStyle name="Normal 57 3 3 4 2 4 2" xfId="21183"/>
    <cellStyle name="Normal 57 3 3 4 2 5" xfId="12132"/>
    <cellStyle name="Normal 57 3 3 4 2 5 2" xfId="24568"/>
    <cellStyle name="Normal 57 3 3 4 2 6" xfId="7214"/>
    <cellStyle name="Normal 57 3 3 4 2 6 2" xfId="19665"/>
    <cellStyle name="Normal 57 3 3 4 2 7" xfId="3668"/>
    <cellStyle name="Normal 57 3 3 4 2 7 2" xfId="16176"/>
    <cellStyle name="Normal 57 3 3 4 2 8" xfId="13563"/>
    <cellStyle name="Normal 57 3 3 4 3" xfId="1864"/>
    <cellStyle name="Normal 57 3 3 4 3 2" xfId="4943"/>
    <cellStyle name="Normal 57 3 3 4 3 2 2" xfId="9960"/>
    <cellStyle name="Normal 57 3 3 4 3 2 2 2" xfId="22405"/>
    <cellStyle name="Normal 57 3 3 4 3 2 3" xfId="17398"/>
    <cellStyle name="Normal 57 3 3 4 3 3" xfId="6011"/>
    <cellStyle name="Normal 57 3 3 4 3 3 2" xfId="11026"/>
    <cellStyle name="Normal 57 3 3 4 3 3 2 2" xfId="23471"/>
    <cellStyle name="Normal 57 3 3 4 3 3 3" xfId="18464"/>
    <cellStyle name="Normal 57 3 3 4 3 4" xfId="8367"/>
    <cellStyle name="Normal 57 3 3 4 3 4 2" xfId="20813"/>
    <cellStyle name="Normal 57 3 3 4 3 5" xfId="12480"/>
    <cellStyle name="Normal 57 3 3 4 3 5 2" xfId="24916"/>
    <cellStyle name="Normal 57 3 3 4 3 6" xfId="7554"/>
    <cellStyle name="Normal 57 3 3 4 3 6 2" xfId="20004"/>
    <cellStyle name="Normal 57 3 3 4 3 7" xfId="3298"/>
    <cellStyle name="Normal 57 3 3 4 3 7 2" xfId="15806"/>
    <cellStyle name="Normal 57 3 3 4 3 8" xfId="14667"/>
    <cellStyle name="Normal 57 3 3 4 4" xfId="2315"/>
    <cellStyle name="Normal 57 3 3 4 4 2" xfId="6341"/>
    <cellStyle name="Normal 57 3 3 4 4 2 2" xfId="11356"/>
    <cellStyle name="Normal 57 3 3 4 4 2 2 2" xfId="23801"/>
    <cellStyle name="Normal 57 3 3 4 4 2 3" xfId="18794"/>
    <cellStyle name="Normal 57 3 3 4 4 3" xfId="12810"/>
    <cellStyle name="Normal 57 3 3 4 4 3 2" xfId="25246"/>
    <cellStyle name="Normal 57 3 3 4 4 4" xfId="9251"/>
    <cellStyle name="Normal 57 3 3 4 4 4 2" xfId="21696"/>
    <cellStyle name="Normal 57 3 3 4 4 5" xfId="4233"/>
    <cellStyle name="Normal 57 3 3 4 4 5 2" xfId="16689"/>
    <cellStyle name="Normal 57 3 3 4 4 6" xfId="14997"/>
    <cellStyle name="Normal 57 3 3 4 5" xfId="1151"/>
    <cellStyle name="Normal 57 3 3 4 5 2" xfId="10313"/>
    <cellStyle name="Normal 57 3 3 4 5 2 2" xfId="22758"/>
    <cellStyle name="Normal 57 3 3 4 5 3" xfId="5297"/>
    <cellStyle name="Normal 57 3 3 4 5 3 2" xfId="17751"/>
    <cellStyle name="Normal 57 3 3 4 5 4" xfId="13954"/>
    <cellStyle name="Normal 57 3 3 4 6" xfId="7874"/>
    <cellStyle name="Normal 57 3 3 4 6 2" xfId="20322"/>
    <cellStyle name="Normal 57 3 3 4 7" xfId="11767"/>
    <cellStyle name="Normal 57 3 3 4 7 2" xfId="24203"/>
    <cellStyle name="Normal 57 3 3 4 8" xfId="6844"/>
    <cellStyle name="Normal 57 3 3 4 8 2" xfId="19295"/>
    <cellStyle name="Normal 57 3 3 4 9" xfId="2795"/>
    <cellStyle name="Normal 57 3 3 4 9 2" xfId="15315"/>
    <cellStyle name="Normal 57 3 3 4_Degree data" xfId="2481"/>
    <cellStyle name="Normal 57 3 3 5" xfId="221"/>
    <cellStyle name="Normal 57 3 3 5 2" xfId="1511"/>
    <cellStyle name="Normal 57 3 3 5 2 2" xfId="9092"/>
    <cellStyle name="Normal 57 3 3 5 2 2 2" xfId="21537"/>
    <cellStyle name="Normal 57 3 3 5 2 3" xfId="4074"/>
    <cellStyle name="Normal 57 3 3 5 2 3 2" xfId="16530"/>
    <cellStyle name="Normal 57 3 3 5 2 4" xfId="14314"/>
    <cellStyle name="Normal 57 3 3 5 3" xfId="5657"/>
    <cellStyle name="Normal 57 3 3 5 3 2" xfId="10673"/>
    <cellStyle name="Normal 57 3 3 5 3 2 2" xfId="23118"/>
    <cellStyle name="Normal 57 3 3 5 3 3" xfId="18111"/>
    <cellStyle name="Normal 57 3 3 5 4" xfId="8208"/>
    <cellStyle name="Normal 57 3 3 5 4 2" xfId="20654"/>
    <cellStyle name="Normal 57 3 3 5 5" xfId="12127"/>
    <cellStyle name="Normal 57 3 3 5 5 2" xfId="24563"/>
    <cellStyle name="Normal 57 3 3 5 6" xfId="6685"/>
    <cellStyle name="Normal 57 3 3 5 6 2" xfId="19136"/>
    <cellStyle name="Normal 57 3 3 5 7" xfId="3139"/>
    <cellStyle name="Normal 57 3 3 5 7 2" xfId="15647"/>
    <cellStyle name="Normal 57 3 3 5 8" xfId="13057"/>
    <cellStyle name="Normal 57 3 3 6" xfId="588"/>
    <cellStyle name="Normal 57 3 3 6 2" xfId="1859"/>
    <cellStyle name="Normal 57 3 3 6 2 2" xfId="9616"/>
    <cellStyle name="Normal 57 3 3 6 2 2 2" xfId="22061"/>
    <cellStyle name="Normal 57 3 3 6 2 3" xfId="4598"/>
    <cellStyle name="Normal 57 3 3 6 2 3 2" xfId="17054"/>
    <cellStyle name="Normal 57 3 3 6 2 4" xfId="14662"/>
    <cellStyle name="Normal 57 3 3 6 3" xfId="6006"/>
    <cellStyle name="Normal 57 3 3 6 3 2" xfId="11021"/>
    <cellStyle name="Normal 57 3 3 6 3 2 2" xfId="23466"/>
    <cellStyle name="Normal 57 3 3 6 3 3" xfId="18459"/>
    <cellStyle name="Normal 57 3 3 6 4" xfId="8732"/>
    <cellStyle name="Normal 57 3 3 6 4 2" xfId="21178"/>
    <cellStyle name="Normal 57 3 3 6 5" xfId="12475"/>
    <cellStyle name="Normal 57 3 3 6 5 2" xfId="24911"/>
    <cellStyle name="Normal 57 3 3 6 6" xfId="7209"/>
    <cellStyle name="Normal 57 3 3 6 6 2" xfId="19660"/>
    <cellStyle name="Normal 57 3 3 6 7" xfId="3663"/>
    <cellStyle name="Normal 57 3 3 6 7 2" xfId="16171"/>
    <cellStyle name="Normal 57 3 3 6 8" xfId="13404"/>
    <cellStyle name="Normal 57 3 3 7" xfId="2144"/>
    <cellStyle name="Normal 57 3 3 7 2" xfId="4784"/>
    <cellStyle name="Normal 57 3 3 7 2 2" xfId="9801"/>
    <cellStyle name="Normal 57 3 3 7 2 2 2" xfId="22246"/>
    <cellStyle name="Normal 57 3 3 7 2 3" xfId="17239"/>
    <cellStyle name="Normal 57 3 3 7 3" xfId="6182"/>
    <cellStyle name="Normal 57 3 3 7 3 2" xfId="11197"/>
    <cellStyle name="Normal 57 3 3 7 3 2 2" xfId="23642"/>
    <cellStyle name="Normal 57 3 3 7 3 3" xfId="18635"/>
    <cellStyle name="Normal 57 3 3 7 4" xfId="8047"/>
    <cellStyle name="Normal 57 3 3 7 4 2" xfId="20495"/>
    <cellStyle name="Normal 57 3 3 7 5" xfId="12651"/>
    <cellStyle name="Normal 57 3 3 7 5 2" xfId="25087"/>
    <cellStyle name="Normal 57 3 3 7 6" xfId="7395"/>
    <cellStyle name="Normal 57 3 3 7 6 2" xfId="19845"/>
    <cellStyle name="Normal 57 3 3 7 7" xfId="2974"/>
    <cellStyle name="Normal 57 3 3 7 7 2" xfId="15488"/>
    <cellStyle name="Normal 57 3 3 7 8" xfId="14838"/>
    <cellStyle name="Normal 57 3 3 8" xfId="992"/>
    <cellStyle name="Normal 57 3 3 8 2" xfId="11608"/>
    <cellStyle name="Normal 57 3 3 8 2 2" xfId="24044"/>
    <cellStyle name="Normal 57 3 3 8 3" xfId="8934"/>
    <cellStyle name="Normal 57 3 3 8 3 2" xfId="21379"/>
    <cellStyle name="Normal 57 3 3 8 4" xfId="3916"/>
    <cellStyle name="Normal 57 3 3 8 4 2" xfId="16372"/>
    <cellStyle name="Normal 57 3 3 8 5" xfId="13795"/>
    <cellStyle name="Normal 57 3 3 9" xfId="919"/>
    <cellStyle name="Normal 57 3 3 9 2" xfId="10152"/>
    <cellStyle name="Normal 57 3 3 9 2 2" xfId="22597"/>
    <cellStyle name="Normal 57 3 3 9 3" xfId="5136"/>
    <cellStyle name="Normal 57 3 3 9 3 2" xfId="17590"/>
    <cellStyle name="Normal 57 3 3 9 4" xfId="13722"/>
    <cellStyle name="Normal 57 3 3_Degree data" xfId="2476"/>
    <cellStyle name="Normal 57 3 4" xfId="176"/>
    <cellStyle name="Normal 57 3 4 10" xfId="6564"/>
    <cellStyle name="Normal 57 3 4 10 2" xfId="19015"/>
    <cellStyle name="Normal 57 3 4 11" xfId="2732"/>
    <cellStyle name="Normal 57 3 4 11 2" xfId="15252"/>
    <cellStyle name="Normal 57 3 4 12" xfId="13014"/>
    <cellStyle name="Normal 57 3 4 2" xfId="430"/>
    <cellStyle name="Normal 57 3 4 2 10" xfId="13253"/>
    <cellStyle name="Normal 57 3 4 2 2" xfId="791"/>
    <cellStyle name="Normal 57 3 4 2 2 2" xfId="1518"/>
    <cellStyle name="Normal 57 3 4 2 2 2 2" xfId="9623"/>
    <cellStyle name="Normal 57 3 4 2 2 2 2 2" xfId="22068"/>
    <cellStyle name="Normal 57 3 4 2 2 2 3" xfId="4605"/>
    <cellStyle name="Normal 57 3 4 2 2 2 3 2" xfId="17061"/>
    <cellStyle name="Normal 57 3 4 2 2 2 4" xfId="14321"/>
    <cellStyle name="Normal 57 3 4 2 2 3" xfId="5664"/>
    <cellStyle name="Normal 57 3 4 2 2 3 2" xfId="10680"/>
    <cellStyle name="Normal 57 3 4 2 2 3 2 2" xfId="23125"/>
    <cellStyle name="Normal 57 3 4 2 2 3 3" xfId="18118"/>
    <cellStyle name="Normal 57 3 4 2 2 4" xfId="8739"/>
    <cellStyle name="Normal 57 3 4 2 2 4 2" xfId="21185"/>
    <cellStyle name="Normal 57 3 4 2 2 5" xfId="12134"/>
    <cellStyle name="Normal 57 3 4 2 2 5 2" xfId="24570"/>
    <cellStyle name="Normal 57 3 4 2 2 6" xfId="7216"/>
    <cellStyle name="Normal 57 3 4 2 2 6 2" xfId="19667"/>
    <cellStyle name="Normal 57 3 4 2 2 7" xfId="3670"/>
    <cellStyle name="Normal 57 3 4 2 2 7 2" xfId="16178"/>
    <cellStyle name="Normal 57 3 4 2 2 8" xfId="13600"/>
    <cellStyle name="Normal 57 3 4 2 3" xfId="1866"/>
    <cellStyle name="Normal 57 3 4 2 3 2" xfId="4980"/>
    <cellStyle name="Normal 57 3 4 2 3 2 2" xfId="9997"/>
    <cellStyle name="Normal 57 3 4 2 3 2 2 2" xfId="22442"/>
    <cellStyle name="Normal 57 3 4 2 3 2 3" xfId="17435"/>
    <cellStyle name="Normal 57 3 4 2 3 3" xfId="6013"/>
    <cellStyle name="Normal 57 3 4 2 3 3 2" xfId="11028"/>
    <cellStyle name="Normal 57 3 4 2 3 3 2 2" xfId="23473"/>
    <cellStyle name="Normal 57 3 4 2 3 3 3" xfId="18466"/>
    <cellStyle name="Normal 57 3 4 2 3 4" xfId="8404"/>
    <cellStyle name="Normal 57 3 4 2 3 4 2" xfId="20850"/>
    <cellStyle name="Normal 57 3 4 2 3 5" xfId="12482"/>
    <cellStyle name="Normal 57 3 4 2 3 5 2" xfId="24918"/>
    <cellStyle name="Normal 57 3 4 2 3 6" xfId="7591"/>
    <cellStyle name="Normal 57 3 4 2 3 6 2" xfId="20041"/>
    <cellStyle name="Normal 57 3 4 2 3 7" xfId="3335"/>
    <cellStyle name="Normal 57 3 4 2 3 7 2" xfId="15843"/>
    <cellStyle name="Normal 57 3 4 2 3 8" xfId="14669"/>
    <cellStyle name="Normal 57 3 4 2 4" xfId="2353"/>
    <cellStyle name="Normal 57 3 4 2 4 2" xfId="6378"/>
    <cellStyle name="Normal 57 3 4 2 4 2 2" xfId="11393"/>
    <cellStyle name="Normal 57 3 4 2 4 2 2 2" xfId="23838"/>
    <cellStyle name="Normal 57 3 4 2 4 2 3" xfId="18831"/>
    <cellStyle name="Normal 57 3 4 2 4 3" xfId="12847"/>
    <cellStyle name="Normal 57 3 4 2 4 3 2" xfId="25283"/>
    <cellStyle name="Normal 57 3 4 2 4 4" xfId="9288"/>
    <cellStyle name="Normal 57 3 4 2 4 4 2" xfId="21733"/>
    <cellStyle name="Normal 57 3 4 2 4 5" xfId="4270"/>
    <cellStyle name="Normal 57 3 4 2 4 5 2" xfId="16726"/>
    <cellStyle name="Normal 57 3 4 2 4 6" xfId="15034"/>
    <cellStyle name="Normal 57 3 4 2 5" xfId="1188"/>
    <cellStyle name="Normal 57 3 4 2 5 2" xfId="10350"/>
    <cellStyle name="Normal 57 3 4 2 5 2 2" xfId="22795"/>
    <cellStyle name="Normal 57 3 4 2 5 3" xfId="5334"/>
    <cellStyle name="Normal 57 3 4 2 5 3 2" xfId="17788"/>
    <cellStyle name="Normal 57 3 4 2 5 4" xfId="13991"/>
    <cellStyle name="Normal 57 3 4 2 6" xfId="7911"/>
    <cellStyle name="Normal 57 3 4 2 6 2" xfId="20359"/>
    <cellStyle name="Normal 57 3 4 2 7" xfId="11804"/>
    <cellStyle name="Normal 57 3 4 2 7 2" xfId="24240"/>
    <cellStyle name="Normal 57 3 4 2 8" xfId="6881"/>
    <cellStyle name="Normal 57 3 4 2 8 2" xfId="19332"/>
    <cellStyle name="Normal 57 3 4 2 9" xfId="2832"/>
    <cellStyle name="Normal 57 3 4 2 9 2" xfId="15352"/>
    <cellStyle name="Normal 57 3 4 2_Degree data" xfId="2483"/>
    <cellStyle name="Normal 57 3 4 3" xfId="328"/>
    <cellStyle name="Normal 57 3 4 3 2" xfId="1517"/>
    <cellStyle name="Normal 57 3 4 3 2 2" xfId="9188"/>
    <cellStyle name="Normal 57 3 4 3 2 2 2" xfId="21633"/>
    <cellStyle name="Normal 57 3 4 3 2 3" xfId="4170"/>
    <cellStyle name="Normal 57 3 4 3 2 3 2" xfId="16626"/>
    <cellStyle name="Normal 57 3 4 3 2 4" xfId="14320"/>
    <cellStyle name="Normal 57 3 4 3 3" xfId="5663"/>
    <cellStyle name="Normal 57 3 4 3 3 2" xfId="10679"/>
    <cellStyle name="Normal 57 3 4 3 3 2 2" xfId="23124"/>
    <cellStyle name="Normal 57 3 4 3 3 3" xfId="18117"/>
    <cellStyle name="Normal 57 3 4 3 4" xfId="8304"/>
    <cellStyle name="Normal 57 3 4 3 4 2" xfId="20750"/>
    <cellStyle name="Normal 57 3 4 3 5" xfId="12133"/>
    <cellStyle name="Normal 57 3 4 3 5 2" xfId="24569"/>
    <cellStyle name="Normal 57 3 4 3 6" xfId="6781"/>
    <cellStyle name="Normal 57 3 4 3 6 2" xfId="19232"/>
    <cellStyle name="Normal 57 3 4 3 7" xfId="3235"/>
    <cellStyle name="Normal 57 3 4 3 7 2" xfId="15743"/>
    <cellStyle name="Normal 57 3 4 3 8" xfId="13153"/>
    <cellStyle name="Normal 57 3 4 4" xfId="690"/>
    <cellStyle name="Normal 57 3 4 4 2" xfId="1865"/>
    <cellStyle name="Normal 57 3 4 4 2 2" xfId="9622"/>
    <cellStyle name="Normal 57 3 4 4 2 2 2" xfId="22067"/>
    <cellStyle name="Normal 57 3 4 4 2 3" xfId="4604"/>
    <cellStyle name="Normal 57 3 4 4 2 3 2" xfId="17060"/>
    <cellStyle name="Normal 57 3 4 4 2 4" xfId="14668"/>
    <cellStyle name="Normal 57 3 4 4 3" xfId="6012"/>
    <cellStyle name="Normal 57 3 4 4 3 2" xfId="11027"/>
    <cellStyle name="Normal 57 3 4 4 3 2 2" xfId="23472"/>
    <cellStyle name="Normal 57 3 4 4 3 3" xfId="18465"/>
    <cellStyle name="Normal 57 3 4 4 4" xfId="8738"/>
    <cellStyle name="Normal 57 3 4 4 4 2" xfId="21184"/>
    <cellStyle name="Normal 57 3 4 4 5" xfId="12481"/>
    <cellStyle name="Normal 57 3 4 4 5 2" xfId="24917"/>
    <cellStyle name="Normal 57 3 4 4 6" xfId="7215"/>
    <cellStyle name="Normal 57 3 4 4 6 2" xfId="19666"/>
    <cellStyle name="Normal 57 3 4 4 7" xfId="3669"/>
    <cellStyle name="Normal 57 3 4 4 7 2" xfId="16177"/>
    <cellStyle name="Normal 57 3 4 4 8" xfId="13500"/>
    <cellStyle name="Normal 57 3 4 5" xfId="2251"/>
    <cellStyle name="Normal 57 3 4 5 2" xfId="4880"/>
    <cellStyle name="Normal 57 3 4 5 2 2" xfId="9897"/>
    <cellStyle name="Normal 57 3 4 5 2 2 2" xfId="22342"/>
    <cellStyle name="Normal 57 3 4 5 2 3" xfId="17335"/>
    <cellStyle name="Normal 57 3 4 5 3" xfId="6278"/>
    <cellStyle name="Normal 57 3 4 5 3 2" xfId="11293"/>
    <cellStyle name="Normal 57 3 4 5 3 2 2" xfId="23738"/>
    <cellStyle name="Normal 57 3 4 5 3 3" xfId="18731"/>
    <cellStyle name="Normal 57 3 4 5 4" xfId="8085"/>
    <cellStyle name="Normal 57 3 4 5 4 2" xfId="20533"/>
    <cellStyle name="Normal 57 3 4 5 5" xfId="12747"/>
    <cellStyle name="Normal 57 3 4 5 5 2" xfId="25183"/>
    <cellStyle name="Normal 57 3 4 5 6" xfId="7491"/>
    <cellStyle name="Normal 57 3 4 5 6 2" xfId="19941"/>
    <cellStyle name="Normal 57 3 4 5 7" xfId="3014"/>
    <cellStyle name="Normal 57 3 4 5 7 2" xfId="15526"/>
    <cellStyle name="Normal 57 3 4 5 8" xfId="14934"/>
    <cellStyle name="Normal 57 3 4 6" xfId="1088"/>
    <cellStyle name="Normal 57 3 4 6 2" xfId="8971"/>
    <cellStyle name="Normal 57 3 4 6 2 2" xfId="21416"/>
    <cellStyle name="Normal 57 3 4 6 3" xfId="3953"/>
    <cellStyle name="Normal 57 3 4 6 3 2" xfId="16409"/>
    <cellStyle name="Normal 57 3 4 6 4" xfId="13891"/>
    <cellStyle name="Normal 57 3 4 7" xfId="5234"/>
    <cellStyle name="Normal 57 3 4 7 2" xfId="10250"/>
    <cellStyle name="Normal 57 3 4 7 2 2" xfId="22695"/>
    <cellStyle name="Normal 57 3 4 7 3" xfId="17688"/>
    <cellStyle name="Normal 57 3 4 8" xfId="7811"/>
    <cellStyle name="Normal 57 3 4 8 2" xfId="20259"/>
    <cellStyle name="Normal 57 3 4 9" xfId="11704"/>
    <cellStyle name="Normal 57 3 4 9 2" xfId="24140"/>
    <cellStyle name="Normal 57 3 4_Degree data" xfId="2482"/>
    <cellStyle name="Normal 57 3 5" xfId="268"/>
    <cellStyle name="Normal 57 3 5 10" xfId="6614"/>
    <cellStyle name="Normal 57 3 5 10 2" xfId="19065"/>
    <cellStyle name="Normal 57 3 5 11" xfId="2677"/>
    <cellStyle name="Normal 57 3 5 11 2" xfId="15197"/>
    <cellStyle name="Normal 57 3 5 12" xfId="13098"/>
    <cellStyle name="Normal 57 3 5 2" xfId="482"/>
    <cellStyle name="Normal 57 3 5 2 10" xfId="13303"/>
    <cellStyle name="Normal 57 3 5 2 2" xfId="842"/>
    <cellStyle name="Normal 57 3 5 2 2 2" xfId="1520"/>
    <cellStyle name="Normal 57 3 5 2 2 2 2" xfId="9625"/>
    <cellStyle name="Normal 57 3 5 2 2 2 2 2" xfId="22070"/>
    <cellStyle name="Normal 57 3 5 2 2 2 3" xfId="4607"/>
    <cellStyle name="Normal 57 3 5 2 2 2 3 2" xfId="17063"/>
    <cellStyle name="Normal 57 3 5 2 2 2 4" xfId="14323"/>
    <cellStyle name="Normal 57 3 5 2 2 3" xfId="5666"/>
    <cellStyle name="Normal 57 3 5 2 2 3 2" xfId="10682"/>
    <cellStyle name="Normal 57 3 5 2 2 3 2 2" xfId="23127"/>
    <cellStyle name="Normal 57 3 5 2 2 3 3" xfId="18120"/>
    <cellStyle name="Normal 57 3 5 2 2 4" xfId="8741"/>
    <cellStyle name="Normal 57 3 5 2 2 4 2" xfId="21187"/>
    <cellStyle name="Normal 57 3 5 2 2 5" xfId="12136"/>
    <cellStyle name="Normal 57 3 5 2 2 5 2" xfId="24572"/>
    <cellStyle name="Normal 57 3 5 2 2 6" xfId="7218"/>
    <cellStyle name="Normal 57 3 5 2 2 6 2" xfId="19669"/>
    <cellStyle name="Normal 57 3 5 2 2 7" xfId="3672"/>
    <cellStyle name="Normal 57 3 5 2 2 7 2" xfId="16180"/>
    <cellStyle name="Normal 57 3 5 2 2 8" xfId="13650"/>
    <cellStyle name="Normal 57 3 5 2 3" xfId="1868"/>
    <cellStyle name="Normal 57 3 5 2 3 2" xfId="5030"/>
    <cellStyle name="Normal 57 3 5 2 3 2 2" xfId="10047"/>
    <cellStyle name="Normal 57 3 5 2 3 2 2 2" xfId="22492"/>
    <cellStyle name="Normal 57 3 5 2 3 2 3" xfId="17485"/>
    <cellStyle name="Normal 57 3 5 2 3 3" xfId="6015"/>
    <cellStyle name="Normal 57 3 5 2 3 3 2" xfId="11030"/>
    <cellStyle name="Normal 57 3 5 2 3 3 2 2" xfId="23475"/>
    <cellStyle name="Normal 57 3 5 2 3 3 3" xfId="18468"/>
    <cellStyle name="Normal 57 3 5 2 3 4" xfId="8454"/>
    <cellStyle name="Normal 57 3 5 2 3 4 2" xfId="20900"/>
    <cellStyle name="Normal 57 3 5 2 3 5" xfId="12484"/>
    <cellStyle name="Normal 57 3 5 2 3 5 2" xfId="24920"/>
    <cellStyle name="Normal 57 3 5 2 3 6" xfId="7641"/>
    <cellStyle name="Normal 57 3 5 2 3 6 2" xfId="20091"/>
    <cellStyle name="Normal 57 3 5 2 3 7" xfId="3385"/>
    <cellStyle name="Normal 57 3 5 2 3 7 2" xfId="15893"/>
    <cellStyle name="Normal 57 3 5 2 3 8" xfId="14671"/>
    <cellStyle name="Normal 57 3 5 2 4" xfId="2405"/>
    <cellStyle name="Normal 57 3 5 2 4 2" xfId="6428"/>
    <cellStyle name="Normal 57 3 5 2 4 2 2" xfId="11443"/>
    <cellStyle name="Normal 57 3 5 2 4 2 2 2" xfId="23888"/>
    <cellStyle name="Normal 57 3 5 2 4 2 3" xfId="18881"/>
    <cellStyle name="Normal 57 3 5 2 4 3" xfId="12897"/>
    <cellStyle name="Normal 57 3 5 2 4 3 2" xfId="25333"/>
    <cellStyle name="Normal 57 3 5 2 4 4" xfId="9338"/>
    <cellStyle name="Normal 57 3 5 2 4 4 2" xfId="21783"/>
    <cellStyle name="Normal 57 3 5 2 4 5" xfId="4320"/>
    <cellStyle name="Normal 57 3 5 2 4 5 2" xfId="16776"/>
    <cellStyle name="Normal 57 3 5 2 4 6" xfId="15084"/>
    <cellStyle name="Normal 57 3 5 2 5" xfId="1238"/>
    <cellStyle name="Normal 57 3 5 2 5 2" xfId="10400"/>
    <cellStyle name="Normal 57 3 5 2 5 2 2" xfId="22845"/>
    <cellStyle name="Normal 57 3 5 2 5 3" xfId="5384"/>
    <cellStyle name="Normal 57 3 5 2 5 3 2" xfId="17838"/>
    <cellStyle name="Normal 57 3 5 2 5 4" xfId="14041"/>
    <cellStyle name="Normal 57 3 5 2 6" xfId="7961"/>
    <cellStyle name="Normal 57 3 5 2 6 2" xfId="20409"/>
    <cellStyle name="Normal 57 3 5 2 7" xfId="11854"/>
    <cellStyle name="Normal 57 3 5 2 7 2" xfId="24290"/>
    <cellStyle name="Normal 57 3 5 2 8" xfId="6931"/>
    <cellStyle name="Normal 57 3 5 2 8 2" xfId="19382"/>
    <cellStyle name="Normal 57 3 5 2 9" xfId="2882"/>
    <cellStyle name="Normal 57 3 5 2 9 2" xfId="15402"/>
    <cellStyle name="Normal 57 3 5 2_Degree data" xfId="2485"/>
    <cellStyle name="Normal 57 3 5 3" xfId="631"/>
    <cellStyle name="Normal 57 3 5 3 2" xfId="1519"/>
    <cellStyle name="Normal 57 3 5 3 2 2" xfId="9133"/>
    <cellStyle name="Normal 57 3 5 3 2 2 2" xfId="21578"/>
    <cellStyle name="Normal 57 3 5 3 2 3" xfId="4115"/>
    <cellStyle name="Normal 57 3 5 3 2 3 2" xfId="16571"/>
    <cellStyle name="Normal 57 3 5 3 2 4" xfId="14322"/>
    <cellStyle name="Normal 57 3 5 3 3" xfId="5665"/>
    <cellStyle name="Normal 57 3 5 3 3 2" xfId="10681"/>
    <cellStyle name="Normal 57 3 5 3 3 2 2" xfId="23126"/>
    <cellStyle name="Normal 57 3 5 3 3 3" xfId="18119"/>
    <cellStyle name="Normal 57 3 5 3 4" xfId="8249"/>
    <cellStyle name="Normal 57 3 5 3 4 2" xfId="20695"/>
    <cellStyle name="Normal 57 3 5 3 5" xfId="12135"/>
    <cellStyle name="Normal 57 3 5 3 5 2" xfId="24571"/>
    <cellStyle name="Normal 57 3 5 3 6" xfId="6726"/>
    <cellStyle name="Normal 57 3 5 3 6 2" xfId="19177"/>
    <cellStyle name="Normal 57 3 5 3 7" xfId="3180"/>
    <cellStyle name="Normal 57 3 5 3 7 2" xfId="15688"/>
    <cellStyle name="Normal 57 3 5 3 8" xfId="13445"/>
    <cellStyle name="Normal 57 3 5 4" xfId="1867"/>
    <cellStyle name="Normal 57 3 5 4 2" xfId="4606"/>
    <cellStyle name="Normal 57 3 5 4 2 2" xfId="9624"/>
    <cellStyle name="Normal 57 3 5 4 2 2 2" xfId="22069"/>
    <cellStyle name="Normal 57 3 5 4 2 3" xfId="17062"/>
    <cellStyle name="Normal 57 3 5 4 3" xfId="6014"/>
    <cellStyle name="Normal 57 3 5 4 3 2" xfId="11029"/>
    <cellStyle name="Normal 57 3 5 4 3 2 2" xfId="23474"/>
    <cellStyle name="Normal 57 3 5 4 3 3" xfId="18467"/>
    <cellStyle name="Normal 57 3 5 4 4" xfId="8740"/>
    <cellStyle name="Normal 57 3 5 4 4 2" xfId="21186"/>
    <cellStyle name="Normal 57 3 5 4 5" xfId="12483"/>
    <cellStyle name="Normal 57 3 5 4 5 2" xfId="24919"/>
    <cellStyle name="Normal 57 3 5 4 6" xfId="7217"/>
    <cellStyle name="Normal 57 3 5 4 6 2" xfId="19668"/>
    <cellStyle name="Normal 57 3 5 4 7" xfId="3671"/>
    <cellStyle name="Normal 57 3 5 4 7 2" xfId="16179"/>
    <cellStyle name="Normal 57 3 5 4 8" xfId="14670"/>
    <cellStyle name="Normal 57 3 5 5" xfId="2191"/>
    <cellStyle name="Normal 57 3 5 5 2" xfId="4825"/>
    <cellStyle name="Normal 57 3 5 5 2 2" xfId="9842"/>
    <cellStyle name="Normal 57 3 5 5 2 2 2" xfId="22287"/>
    <cellStyle name="Normal 57 3 5 5 2 3" xfId="17280"/>
    <cellStyle name="Normal 57 3 5 5 3" xfId="6223"/>
    <cellStyle name="Normal 57 3 5 5 3 2" xfId="11238"/>
    <cellStyle name="Normal 57 3 5 5 3 2 2" xfId="23683"/>
    <cellStyle name="Normal 57 3 5 5 3 3" xfId="18676"/>
    <cellStyle name="Normal 57 3 5 5 4" xfId="8135"/>
    <cellStyle name="Normal 57 3 5 5 4 2" xfId="20583"/>
    <cellStyle name="Normal 57 3 5 5 5" xfId="12692"/>
    <cellStyle name="Normal 57 3 5 5 5 2" xfId="25128"/>
    <cellStyle name="Normal 57 3 5 5 6" xfId="7436"/>
    <cellStyle name="Normal 57 3 5 5 6 2" xfId="19886"/>
    <cellStyle name="Normal 57 3 5 5 7" xfId="3065"/>
    <cellStyle name="Normal 57 3 5 5 7 2" xfId="15576"/>
    <cellStyle name="Normal 57 3 5 5 8" xfId="14879"/>
    <cellStyle name="Normal 57 3 5 6" xfId="1033"/>
    <cellStyle name="Normal 57 3 5 6 2" xfId="9021"/>
    <cellStyle name="Normal 57 3 5 6 2 2" xfId="21466"/>
    <cellStyle name="Normal 57 3 5 6 3" xfId="4003"/>
    <cellStyle name="Normal 57 3 5 6 3 2" xfId="16459"/>
    <cellStyle name="Normal 57 3 5 6 4" xfId="13836"/>
    <cellStyle name="Normal 57 3 5 7" xfId="5179"/>
    <cellStyle name="Normal 57 3 5 7 2" xfId="10195"/>
    <cellStyle name="Normal 57 3 5 7 2 2" xfId="22640"/>
    <cellStyle name="Normal 57 3 5 7 3" xfId="17633"/>
    <cellStyle name="Normal 57 3 5 8" xfId="7756"/>
    <cellStyle name="Normal 57 3 5 8 2" xfId="20204"/>
    <cellStyle name="Normal 57 3 5 9" xfId="11649"/>
    <cellStyle name="Normal 57 3 5 9 2" xfId="24085"/>
    <cellStyle name="Normal 57 3 5_Degree data" xfId="2484"/>
    <cellStyle name="Normal 57 3 6" xfId="374"/>
    <cellStyle name="Normal 57 3 6 10" xfId="13198"/>
    <cellStyle name="Normal 57 3 6 2" xfId="735"/>
    <cellStyle name="Normal 57 3 6 2 2" xfId="1521"/>
    <cellStyle name="Normal 57 3 6 2 2 2" xfId="9626"/>
    <cellStyle name="Normal 57 3 6 2 2 2 2" xfId="22071"/>
    <cellStyle name="Normal 57 3 6 2 2 3" xfId="4608"/>
    <cellStyle name="Normal 57 3 6 2 2 3 2" xfId="17064"/>
    <cellStyle name="Normal 57 3 6 2 2 4" xfId="14324"/>
    <cellStyle name="Normal 57 3 6 2 3" xfId="5667"/>
    <cellStyle name="Normal 57 3 6 2 3 2" xfId="10683"/>
    <cellStyle name="Normal 57 3 6 2 3 2 2" xfId="23128"/>
    <cellStyle name="Normal 57 3 6 2 3 3" xfId="18121"/>
    <cellStyle name="Normal 57 3 6 2 4" xfId="8742"/>
    <cellStyle name="Normal 57 3 6 2 4 2" xfId="21188"/>
    <cellStyle name="Normal 57 3 6 2 5" xfId="12137"/>
    <cellStyle name="Normal 57 3 6 2 5 2" xfId="24573"/>
    <cellStyle name="Normal 57 3 6 2 6" xfId="7219"/>
    <cellStyle name="Normal 57 3 6 2 6 2" xfId="19670"/>
    <cellStyle name="Normal 57 3 6 2 7" xfId="3673"/>
    <cellStyle name="Normal 57 3 6 2 7 2" xfId="16181"/>
    <cellStyle name="Normal 57 3 6 2 8" xfId="13545"/>
    <cellStyle name="Normal 57 3 6 3" xfId="1869"/>
    <cellStyle name="Normal 57 3 6 3 2" xfId="4925"/>
    <cellStyle name="Normal 57 3 6 3 2 2" xfId="9942"/>
    <cellStyle name="Normal 57 3 6 3 2 2 2" xfId="22387"/>
    <cellStyle name="Normal 57 3 6 3 2 3" xfId="17380"/>
    <cellStyle name="Normal 57 3 6 3 3" xfId="6016"/>
    <cellStyle name="Normal 57 3 6 3 3 2" xfId="11031"/>
    <cellStyle name="Normal 57 3 6 3 3 2 2" xfId="23476"/>
    <cellStyle name="Normal 57 3 6 3 3 3" xfId="18469"/>
    <cellStyle name="Normal 57 3 6 3 4" xfId="8349"/>
    <cellStyle name="Normal 57 3 6 3 4 2" xfId="20795"/>
    <cellStyle name="Normal 57 3 6 3 5" xfId="12485"/>
    <cellStyle name="Normal 57 3 6 3 5 2" xfId="24921"/>
    <cellStyle name="Normal 57 3 6 3 6" xfId="7536"/>
    <cellStyle name="Normal 57 3 6 3 6 2" xfId="19986"/>
    <cellStyle name="Normal 57 3 6 3 7" xfId="3280"/>
    <cellStyle name="Normal 57 3 6 3 7 2" xfId="15788"/>
    <cellStyle name="Normal 57 3 6 3 8" xfId="14672"/>
    <cellStyle name="Normal 57 3 6 4" xfId="2297"/>
    <cellStyle name="Normal 57 3 6 4 2" xfId="6323"/>
    <cellStyle name="Normal 57 3 6 4 2 2" xfId="11338"/>
    <cellStyle name="Normal 57 3 6 4 2 2 2" xfId="23783"/>
    <cellStyle name="Normal 57 3 6 4 2 3" xfId="18776"/>
    <cellStyle name="Normal 57 3 6 4 3" xfId="12792"/>
    <cellStyle name="Normal 57 3 6 4 3 2" xfId="25228"/>
    <cellStyle name="Normal 57 3 6 4 4" xfId="9233"/>
    <cellStyle name="Normal 57 3 6 4 4 2" xfId="21678"/>
    <cellStyle name="Normal 57 3 6 4 5" xfId="4215"/>
    <cellStyle name="Normal 57 3 6 4 5 2" xfId="16671"/>
    <cellStyle name="Normal 57 3 6 4 6" xfId="14979"/>
    <cellStyle name="Normal 57 3 6 5" xfId="1133"/>
    <cellStyle name="Normal 57 3 6 5 2" xfId="10295"/>
    <cellStyle name="Normal 57 3 6 5 2 2" xfId="22740"/>
    <cellStyle name="Normal 57 3 6 5 3" xfId="5279"/>
    <cellStyle name="Normal 57 3 6 5 3 2" xfId="17733"/>
    <cellStyle name="Normal 57 3 6 5 4" xfId="13936"/>
    <cellStyle name="Normal 57 3 6 6" xfId="7856"/>
    <cellStyle name="Normal 57 3 6 6 2" xfId="20304"/>
    <cellStyle name="Normal 57 3 6 7" xfId="11749"/>
    <cellStyle name="Normal 57 3 6 7 2" xfId="24185"/>
    <cellStyle name="Normal 57 3 6 8" xfId="6826"/>
    <cellStyle name="Normal 57 3 6 8 2" xfId="19277"/>
    <cellStyle name="Normal 57 3 6 9" xfId="2777"/>
    <cellStyle name="Normal 57 3 6 9 2" xfId="15297"/>
    <cellStyle name="Normal 57 3 6_Degree data" xfId="2486"/>
    <cellStyle name="Normal 57 3 7" xfId="208"/>
    <cellStyle name="Normal 57 3 7 10" xfId="13046"/>
    <cellStyle name="Normal 57 3 7 2" xfId="576"/>
    <cellStyle name="Normal 57 3 7 2 2" xfId="1522"/>
    <cellStyle name="Normal 57 3 7 2 2 2" xfId="9627"/>
    <cellStyle name="Normal 57 3 7 2 2 2 2" xfId="22072"/>
    <cellStyle name="Normal 57 3 7 2 2 3" xfId="4609"/>
    <cellStyle name="Normal 57 3 7 2 2 3 2" xfId="17065"/>
    <cellStyle name="Normal 57 3 7 2 2 4" xfId="14325"/>
    <cellStyle name="Normal 57 3 7 2 3" xfId="5668"/>
    <cellStyle name="Normal 57 3 7 2 3 2" xfId="10684"/>
    <cellStyle name="Normal 57 3 7 2 3 2 2" xfId="23129"/>
    <cellStyle name="Normal 57 3 7 2 3 3" xfId="18122"/>
    <cellStyle name="Normal 57 3 7 2 4" xfId="8743"/>
    <cellStyle name="Normal 57 3 7 2 4 2" xfId="21189"/>
    <cellStyle name="Normal 57 3 7 2 5" xfId="12138"/>
    <cellStyle name="Normal 57 3 7 2 5 2" xfId="24574"/>
    <cellStyle name="Normal 57 3 7 2 6" xfId="7220"/>
    <cellStyle name="Normal 57 3 7 2 6 2" xfId="19671"/>
    <cellStyle name="Normal 57 3 7 2 7" xfId="3674"/>
    <cellStyle name="Normal 57 3 7 2 7 2" xfId="16182"/>
    <cellStyle name="Normal 57 3 7 2 8" xfId="13393"/>
    <cellStyle name="Normal 57 3 7 3" xfId="1870"/>
    <cellStyle name="Normal 57 3 7 3 2" xfId="4773"/>
    <cellStyle name="Normal 57 3 7 3 2 2" xfId="9790"/>
    <cellStyle name="Normal 57 3 7 3 2 2 2" xfId="22235"/>
    <cellStyle name="Normal 57 3 7 3 2 3" xfId="17228"/>
    <cellStyle name="Normal 57 3 7 3 3" xfId="6017"/>
    <cellStyle name="Normal 57 3 7 3 3 2" xfId="11032"/>
    <cellStyle name="Normal 57 3 7 3 3 2 2" xfId="23477"/>
    <cellStyle name="Normal 57 3 7 3 3 3" xfId="18470"/>
    <cellStyle name="Normal 57 3 7 3 4" xfId="8892"/>
    <cellStyle name="Normal 57 3 7 3 4 2" xfId="21337"/>
    <cellStyle name="Normal 57 3 7 3 5" xfId="12486"/>
    <cellStyle name="Normal 57 3 7 3 5 2" xfId="24922"/>
    <cellStyle name="Normal 57 3 7 3 6" xfId="7384"/>
    <cellStyle name="Normal 57 3 7 3 6 2" xfId="19834"/>
    <cellStyle name="Normal 57 3 7 3 7" xfId="3874"/>
    <cellStyle name="Normal 57 3 7 3 7 2" xfId="16330"/>
    <cellStyle name="Normal 57 3 7 3 8" xfId="14673"/>
    <cellStyle name="Normal 57 3 7 4" xfId="2131"/>
    <cellStyle name="Normal 57 3 7 4 2" xfId="6171"/>
    <cellStyle name="Normal 57 3 7 4 2 2" xfId="11186"/>
    <cellStyle name="Normal 57 3 7 4 2 2 2" xfId="23631"/>
    <cellStyle name="Normal 57 3 7 4 2 3" xfId="18624"/>
    <cellStyle name="Normal 57 3 7 4 3" xfId="12640"/>
    <cellStyle name="Normal 57 3 7 4 3 2" xfId="25076"/>
    <cellStyle name="Normal 57 3 7 4 4" xfId="9081"/>
    <cellStyle name="Normal 57 3 7 4 4 2" xfId="21526"/>
    <cellStyle name="Normal 57 3 7 4 5" xfId="4063"/>
    <cellStyle name="Normal 57 3 7 4 5 2" xfId="16519"/>
    <cellStyle name="Normal 57 3 7 4 6" xfId="14827"/>
    <cellStyle name="Normal 57 3 7 5" xfId="981"/>
    <cellStyle name="Normal 57 3 7 5 2" xfId="10141"/>
    <cellStyle name="Normal 57 3 7 5 2 2" xfId="22586"/>
    <cellStyle name="Normal 57 3 7 5 3" xfId="5125"/>
    <cellStyle name="Normal 57 3 7 5 3 2" xfId="17579"/>
    <cellStyle name="Normal 57 3 7 5 4" xfId="13784"/>
    <cellStyle name="Normal 57 3 7 6" xfId="8197"/>
    <cellStyle name="Normal 57 3 7 6 2" xfId="20643"/>
    <cellStyle name="Normal 57 3 7 7" xfId="11597"/>
    <cellStyle name="Normal 57 3 7 7 2" xfId="24033"/>
    <cellStyle name="Normal 57 3 7 8" xfId="6674"/>
    <cellStyle name="Normal 57 3 7 8 2" xfId="19125"/>
    <cellStyle name="Normal 57 3 7 9" xfId="3128"/>
    <cellStyle name="Normal 57 3 7 9 2" xfId="15636"/>
    <cellStyle name="Normal 57 3 7_Degree data" xfId="2487"/>
    <cellStyle name="Normal 57 3 8" xfId="544"/>
    <cellStyle name="Normal 57 3 8 2" xfId="1503"/>
    <cellStyle name="Normal 57 3 8 2 2" xfId="9608"/>
    <cellStyle name="Normal 57 3 8 2 2 2" xfId="22053"/>
    <cellStyle name="Normal 57 3 8 2 3" xfId="4590"/>
    <cellStyle name="Normal 57 3 8 2 3 2" xfId="17046"/>
    <cellStyle name="Normal 57 3 8 2 4" xfId="14306"/>
    <cellStyle name="Normal 57 3 8 3" xfId="5649"/>
    <cellStyle name="Normal 57 3 8 3 2" xfId="10665"/>
    <cellStyle name="Normal 57 3 8 3 2 2" xfId="23110"/>
    <cellStyle name="Normal 57 3 8 3 3" xfId="18103"/>
    <cellStyle name="Normal 57 3 8 4" xfId="8724"/>
    <cellStyle name="Normal 57 3 8 4 2" xfId="21170"/>
    <cellStyle name="Normal 57 3 8 5" xfId="12119"/>
    <cellStyle name="Normal 57 3 8 5 2" xfId="24555"/>
    <cellStyle name="Normal 57 3 8 6" xfId="7201"/>
    <cellStyle name="Normal 57 3 8 6 2" xfId="19652"/>
    <cellStyle name="Normal 57 3 8 7" xfId="3655"/>
    <cellStyle name="Normal 57 3 8 7 2" xfId="16163"/>
    <cellStyle name="Normal 57 3 8 8" xfId="13361"/>
    <cellStyle name="Normal 57 3 9" xfId="1851"/>
    <cellStyle name="Normal 57 3 9 2" xfId="4741"/>
    <cellStyle name="Normal 57 3 9 2 2" xfId="9758"/>
    <cellStyle name="Normal 57 3 9 2 2 2" xfId="22203"/>
    <cellStyle name="Normal 57 3 9 2 3" xfId="17196"/>
    <cellStyle name="Normal 57 3 9 3" xfId="5998"/>
    <cellStyle name="Normal 57 3 9 3 2" xfId="11013"/>
    <cellStyle name="Normal 57 3 9 3 2 2" xfId="23458"/>
    <cellStyle name="Normal 57 3 9 3 3" xfId="18451"/>
    <cellStyle name="Normal 57 3 9 4" xfId="8029"/>
    <cellStyle name="Normal 57 3 9 4 2" xfId="20477"/>
    <cellStyle name="Normal 57 3 9 5" xfId="12467"/>
    <cellStyle name="Normal 57 3 9 5 2" xfId="24903"/>
    <cellStyle name="Normal 57 3 9 6" xfId="7352"/>
    <cellStyle name="Normal 57 3 9 6 2" xfId="19802"/>
    <cellStyle name="Normal 57 3 9 7" xfId="2953"/>
    <cellStyle name="Normal 57 3 9 7 2" xfId="15470"/>
    <cellStyle name="Normal 57 3 9 8" xfId="14654"/>
    <cellStyle name="Normal 57 3_Degree data" xfId="2468"/>
    <cellStyle name="Normal 57 4" xfId="102"/>
    <cellStyle name="Normal 57 4 10" xfId="955"/>
    <cellStyle name="Normal 57 4 10 2" xfId="11571"/>
    <cellStyle name="Normal 57 4 10 2 2" xfId="24007"/>
    <cellStyle name="Normal 57 4 10 3" xfId="10115"/>
    <cellStyle name="Normal 57 4 10 3 2" xfId="22560"/>
    <cellStyle name="Normal 57 4 10 4" xfId="5099"/>
    <cellStyle name="Normal 57 4 10 4 2" xfId="17553"/>
    <cellStyle name="Normal 57 4 10 5" xfId="13758"/>
    <cellStyle name="Normal 57 4 11" xfId="905"/>
    <cellStyle name="Normal 57 4 11 2" xfId="7721"/>
    <cellStyle name="Normal 57 4 11 2 2" xfId="20169"/>
    <cellStyle name="Normal 57 4 11 3" xfId="13708"/>
    <cellStyle name="Normal 57 4 12" xfId="11521"/>
    <cellStyle name="Normal 57 4 12 2" xfId="23957"/>
    <cellStyle name="Normal 57 4 13" xfId="6505"/>
    <cellStyle name="Normal 57 4 13 2" xfId="18956"/>
    <cellStyle name="Normal 57 4 14" xfId="2641"/>
    <cellStyle name="Normal 57 4 14 2" xfId="15162"/>
    <cellStyle name="Normal 57 4 15" xfId="12966"/>
    <cellStyle name="Normal 57 4 2" xfId="152"/>
    <cellStyle name="Normal 57 4 2 10" xfId="11541"/>
    <cellStyle name="Normal 57 4 2 10 2" xfId="23977"/>
    <cellStyle name="Normal 57 4 2 11" xfId="6533"/>
    <cellStyle name="Normal 57 4 2 11 2" xfId="18984"/>
    <cellStyle name="Normal 57 4 2 12" xfId="2701"/>
    <cellStyle name="Normal 57 4 2 12 2" xfId="15221"/>
    <cellStyle name="Normal 57 4 2 13" xfId="12990"/>
    <cellStyle name="Normal 57 4 2 2" xfId="340"/>
    <cellStyle name="Normal 57 4 2 2 10" xfId="6576"/>
    <cellStyle name="Normal 57 4 2 2 10 2" xfId="19027"/>
    <cellStyle name="Normal 57 4 2 2 11" xfId="2744"/>
    <cellStyle name="Normal 57 4 2 2 11 2" xfId="15264"/>
    <cellStyle name="Normal 57 4 2 2 12" xfId="13165"/>
    <cellStyle name="Normal 57 4 2 2 2" xfId="442"/>
    <cellStyle name="Normal 57 4 2 2 2 10" xfId="13265"/>
    <cellStyle name="Normal 57 4 2 2 2 2" xfId="803"/>
    <cellStyle name="Normal 57 4 2 2 2 2 2" xfId="1526"/>
    <cellStyle name="Normal 57 4 2 2 2 2 2 2" xfId="9631"/>
    <cellStyle name="Normal 57 4 2 2 2 2 2 2 2" xfId="22076"/>
    <cellStyle name="Normal 57 4 2 2 2 2 2 3" xfId="4613"/>
    <cellStyle name="Normal 57 4 2 2 2 2 2 3 2" xfId="17069"/>
    <cellStyle name="Normal 57 4 2 2 2 2 2 4" xfId="14329"/>
    <cellStyle name="Normal 57 4 2 2 2 2 3" xfId="5672"/>
    <cellStyle name="Normal 57 4 2 2 2 2 3 2" xfId="10688"/>
    <cellStyle name="Normal 57 4 2 2 2 2 3 2 2" xfId="23133"/>
    <cellStyle name="Normal 57 4 2 2 2 2 3 3" xfId="18126"/>
    <cellStyle name="Normal 57 4 2 2 2 2 4" xfId="8747"/>
    <cellStyle name="Normal 57 4 2 2 2 2 4 2" xfId="21193"/>
    <cellStyle name="Normal 57 4 2 2 2 2 5" xfId="12142"/>
    <cellStyle name="Normal 57 4 2 2 2 2 5 2" xfId="24578"/>
    <cellStyle name="Normal 57 4 2 2 2 2 6" xfId="7224"/>
    <cellStyle name="Normal 57 4 2 2 2 2 6 2" xfId="19675"/>
    <cellStyle name="Normal 57 4 2 2 2 2 7" xfId="3678"/>
    <cellStyle name="Normal 57 4 2 2 2 2 7 2" xfId="16186"/>
    <cellStyle name="Normal 57 4 2 2 2 2 8" xfId="13612"/>
    <cellStyle name="Normal 57 4 2 2 2 3" xfId="1874"/>
    <cellStyle name="Normal 57 4 2 2 2 3 2" xfId="4992"/>
    <cellStyle name="Normal 57 4 2 2 2 3 2 2" xfId="10009"/>
    <cellStyle name="Normal 57 4 2 2 2 3 2 2 2" xfId="22454"/>
    <cellStyle name="Normal 57 4 2 2 2 3 2 3" xfId="17447"/>
    <cellStyle name="Normal 57 4 2 2 2 3 3" xfId="6021"/>
    <cellStyle name="Normal 57 4 2 2 2 3 3 2" xfId="11036"/>
    <cellStyle name="Normal 57 4 2 2 2 3 3 2 2" xfId="23481"/>
    <cellStyle name="Normal 57 4 2 2 2 3 3 3" xfId="18474"/>
    <cellStyle name="Normal 57 4 2 2 2 3 4" xfId="8416"/>
    <cellStyle name="Normal 57 4 2 2 2 3 4 2" xfId="20862"/>
    <cellStyle name="Normal 57 4 2 2 2 3 5" xfId="12490"/>
    <cellStyle name="Normal 57 4 2 2 2 3 5 2" xfId="24926"/>
    <cellStyle name="Normal 57 4 2 2 2 3 6" xfId="7603"/>
    <cellStyle name="Normal 57 4 2 2 2 3 6 2" xfId="20053"/>
    <cellStyle name="Normal 57 4 2 2 2 3 7" xfId="3347"/>
    <cellStyle name="Normal 57 4 2 2 2 3 7 2" xfId="15855"/>
    <cellStyle name="Normal 57 4 2 2 2 3 8" xfId="14677"/>
    <cellStyle name="Normal 57 4 2 2 2 4" xfId="2365"/>
    <cellStyle name="Normal 57 4 2 2 2 4 2" xfId="6390"/>
    <cellStyle name="Normal 57 4 2 2 2 4 2 2" xfId="11405"/>
    <cellStyle name="Normal 57 4 2 2 2 4 2 2 2" xfId="23850"/>
    <cellStyle name="Normal 57 4 2 2 2 4 2 3" xfId="18843"/>
    <cellStyle name="Normal 57 4 2 2 2 4 3" xfId="12859"/>
    <cellStyle name="Normal 57 4 2 2 2 4 3 2" xfId="25295"/>
    <cellStyle name="Normal 57 4 2 2 2 4 4" xfId="9300"/>
    <cellStyle name="Normal 57 4 2 2 2 4 4 2" xfId="21745"/>
    <cellStyle name="Normal 57 4 2 2 2 4 5" xfId="4282"/>
    <cellStyle name="Normal 57 4 2 2 2 4 5 2" xfId="16738"/>
    <cellStyle name="Normal 57 4 2 2 2 4 6" xfId="15046"/>
    <cellStyle name="Normal 57 4 2 2 2 5" xfId="1200"/>
    <cellStyle name="Normal 57 4 2 2 2 5 2" xfId="10362"/>
    <cellStyle name="Normal 57 4 2 2 2 5 2 2" xfId="22807"/>
    <cellStyle name="Normal 57 4 2 2 2 5 3" xfId="5346"/>
    <cellStyle name="Normal 57 4 2 2 2 5 3 2" xfId="17800"/>
    <cellStyle name="Normal 57 4 2 2 2 5 4" xfId="14003"/>
    <cellStyle name="Normal 57 4 2 2 2 6" xfId="7923"/>
    <cellStyle name="Normal 57 4 2 2 2 6 2" xfId="20371"/>
    <cellStyle name="Normal 57 4 2 2 2 7" xfId="11816"/>
    <cellStyle name="Normal 57 4 2 2 2 7 2" xfId="24252"/>
    <cellStyle name="Normal 57 4 2 2 2 8" xfId="6893"/>
    <cellStyle name="Normal 57 4 2 2 2 8 2" xfId="19344"/>
    <cellStyle name="Normal 57 4 2 2 2 9" xfId="2844"/>
    <cellStyle name="Normal 57 4 2 2 2 9 2" xfId="15364"/>
    <cellStyle name="Normal 57 4 2 2 2_Degree data" xfId="2491"/>
    <cellStyle name="Normal 57 4 2 2 3" xfId="702"/>
    <cellStyle name="Normal 57 4 2 2 3 2" xfId="1525"/>
    <cellStyle name="Normal 57 4 2 2 3 2 2" xfId="9200"/>
    <cellStyle name="Normal 57 4 2 2 3 2 2 2" xfId="21645"/>
    <cellStyle name="Normal 57 4 2 2 3 2 3" xfId="4182"/>
    <cellStyle name="Normal 57 4 2 2 3 2 3 2" xfId="16638"/>
    <cellStyle name="Normal 57 4 2 2 3 2 4" xfId="14328"/>
    <cellStyle name="Normal 57 4 2 2 3 3" xfId="5671"/>
    <cellStyle name="Normal 57 4 2 2 3 3 2" xfId="10687"/>
    <cellStyle name="Normal 57 4 2 2 3 3 2 2" xfId="23132"/>
    <cellStyle name="Normal 57 4 2 2 3 3 3" xfId="18125"/>
    <cellStyle name="Normal 57 4 2 2 3 4" xfId="8316"/>
    <cellStyle name="Normal 57 4 2 2 3 4 2" xfId="20762"/>
    <cellStyle name="Normal 57 4 2 2 3 5" xfId="12141"/>
    <cellStyle name="Normal 57 4 2 2 3 5 2" xfId="24577"/>
    <cellStyle name="Normal 57 4 2 2 3 6" xfId="6793"/>
    <cellStyle name="Normal 57 4 2 2 3 6 2" xfId="19244"/>
    <cellStyle name="Normal 57 4 2 2 3 7" xfId="3247"/>
    <cellStyle name="Normal 57 4 2 2 3 7 2" xfId="15755"/>
    <cellStyle name="Normal 57 4 2 2 3 8" xfId="13512"/>
    <cellStyle name="Normal 57 4 2 2 4" xfId="1873"/>
    <cellStyle name="Normal 57 4 2 2 4 2" xfId="4612"/>
    <cellStyle name="Normal 57 4 2 2 4 2 2" xfId="9630"/>
    <cellStyle name="Normal 57 4 2 2 4 2 2 2" xfId="22075"/>
    <cellStyle name="Normal 57 4 2 2 4 2 3" xfId="17068"/>
    <cellStyle name="Normal 57 4 2 2 4 3" xfId="6020"/>
    <cellStyle name="Normal 57 4 2 2 4 3 2" xfId="11035"/>
    <cellStyle name="Normal 57 4 2 2 4 3 2 2" xfId="23480"/>
    <cellStyle name="Normal 57 4 2 2 4 3 3" xfId="18473"/>
    <cellStyle name="Normal 57 4 2 2 4 4" xfId="8746"/>
    <cellStyle name="Normal 57 4 2 2 4 4 2" xfId="21192"/>
    <cellStyle name="Normal 57 4 2 2 4 5" xfId="12489"/>
    <cellStyle name="Normal 57 4 2 2 4 5 2" xfId="24925"/>
    <cellStyle name="Normal 57 4 2 2 4 6" xfId="7223"/>
    <cellStyle name="Normal 57 4 2 2 4 6 2" xfId="19674"/>
    <cellStyle name="Normal 57 4 2 2 4 7" xfId="3677"/>
    <cellStyle name="Normal 57 4 2 2 4 7 2" xfId="16185"/>
    <cellStyle name="Normal 57 4 2 2 4 8" xfId="14676"/>
    <cellStyle name="Normal 57 4 2 2 5" xfId="2263"/>
    <cellStyle name="Normal 57 4 2 2 5 2" xfId="4892"/>
    <cellStyle name="Normal 57 4 2 2 5 2 2" xfId="9909"/>
    <cellStyle name="Normal 57 4 2 2 5 2 2 2" xfId="22354"/>
    <cellStyle name="Normal 57 4 2 2 5 2 3" xfId="17347"/>
    <cellStyle name="Normal 57 4 2 2 5 3" xfId="6290"/>
    <cellStyle name="Normal 57 4 2 2 5 3 2" xfId="11305"/>
    <cellStyle name="Normal 57 4 2 2 5 3 2 2" xfId="23750"/>
    <cellStyle name="Normal 57 4 2 2 5 3 3" xfId="18743"/>
    <cellStyle name="Normal 57 4 2 2 5 4" xfId="8097"/>
    <cellStyle name="Normal 57 4 2 2 5 4 2" xfId="20545"/>
    <cellStyle name="Normal 57 4 2 2 5 5" xfId="12759"/>
    <cellStyle name="Normal 57 4 2 2 5 5 2" xfId="25195"/>
    <cellStyle name="Normal 57 4 2 2 5 6" xfId="7503"/>
    <cellStyle name="Normal 57 4 2 2 5 6 2" xfId="19953"/>
    <cellStyle name="Normal 57 4 2 2 5 7" xfId="3026"/>
    <cellStyle name="Normal 57 4 2 2 5 7 2" xfId="15538"/>
    <cellStyle name="Normal 57 4 2 2 5 8" xfId="14946"/>
    <cellStyle name="Normal 57 4 2 2 6" xfId="1100"/>
    <cellStyle name="Normal 57 4 2 2 6 2" xfId="8983"/>
    <cellStyle name="Normal 57 4 2 2 6 2 2" xfId="21428"/>
    <cellStyle name="Normal 57 4 2 2 6 3" xfId="3965"/>
    <cellStyle name="Normal 57 4 2 2 6 3 2" xfId="16421"/>
    <cellStyle name="Normal 57 4 2 2 6 4" xfId="13903"/>
    <cellStyle name="Normal 57 4 2 2 7" xfId="5246"/>
    <cellStyle name="Normal 57 4 2 2 7 2" xfId="10262"/>
    <cellStyle name="Normal 57 4 2 2 7 2 2" xfId="22707"/>
    <cellStyle name="Normal 57 4 2 2 7 3" xfId="17700"/>
    <cellStyle name="Normal 57 4 2 2 8" xfId="7823"/>
    <cellStyle name="Normal 57 4 2 2 8 2" xfId="20271"/>
    <cellStyle name="Normal 57 4 2 2 9" xfId="11716"/>
    <cellStyle name="Normal 57 4 2 2 9 2" xfId="24152"/>
    <cellStyle name="Normal 57 4 2 2_Degree data" xfId="2490"/>
    <cellStyle name="Normal 57 4 2 3" xfId="398"/>
    <cellStyle name="Normal 57 4 2 3 10" xfId="13222"/>
    <cellStyle name="Normal 57 4 2 3 2" xfId="759"/>
    <cellStyle name="Normal 57 4 2 3 2 2" xfId="1527"/>
    <cellStyle name="Normal 57 4 2 3 2 2 2" xfId="9632"/>
    <cellStyle name="Normal 57 4 2 3 2 2 2 2" xfId="22077"/>
    <cellStyle name="Normal 57 4 2 3 2 2 3" xfId="4614"/>
    <cellStyle name="Normal 57 4 2 3 2 2 3 2" xfId="17070"/>
    <cellStyle name="Normal 57 4 2 3 2 2 4" xfId="14330"/>
    <cellStyle name="Normal 57 4 2 3 2 3" xfId="5673"/>
    <cellStyle name="Normal 57 4 2 3 2 3 2" xfId="10689"/>
    <cellStyle name="Normal 57 4 2 3 2 3 2 2" xfId="23134"/>
    <cellStyle name="Normal 57 4 2 3 2 3 3" xfId="18127"/>
    <cellStyle name="Normal 57 4 2 3 2 4" xfId="8748"/>
    <cellStyle name="Normal 57 4 2 3 2 4 2" xfId="21194"/>
    <cellStyle name="Normal 57 4 2 3 2 5" xfId="12143"/>
    <cellStyle name="Normal 57 4 2 3 2 5 2" xfId="24579"/>
    <cellStyle name="Normal 57 4 2 3 2 6" xfId="7225"/>
    <cellStyle name="Normal 57 4 2 3 2 6 2" xfId="19676"/>
    <cellStyle name="Normal 57 4 2 3 2 7" xfId="3679"/>
    <cellStyle name="Normal 57 4 2 3 2 7 2" xfId="16187"/>
    <cellStyle name="Normal 57 4 2 3 2 8" xfId="13569"/>
    <cellStyle name="Normal 57 4 2 3 3" xfId="1875"/>
    <cellStyle name="Normal 57 4 2 3 3 2" xfId="4949"/>
    <cellStyle name="Normal 57 4 2 3 3 2 2" xfId="9966"/>
    <cellStyle name="Normal 57 4 2 3 3 2 2 2" xfId="22411"/>
    <cellStyle name="Normal 57 4 2 3 3 2 3" xfId="17404"/>
    <cellStyle name="Normal 57 4 2 3 3 3" xfId="6022"/>
    <cellStyle name="Normal 57 4 2 3 3 3 2" xfId="11037"/>
    <cellStyle name="Normal 57 4 2 3 3 3 2 2" xfId="23482"/>
    <cellStyle name="Normal 57 4 2 3 3 3 3" xfId="18475"/>
    <cellStyle name="Normal 57 4 2 3 3 4" xfId="8373"/>
    <cellStyle name="Normal 57 4 2 3 3 4 2" xfId="20819"/>
    <cellStyle name="Normal 57 4 2 3 3 5" xfId="12491"/>
    <cellStyle name="Normal 57 4 2 3 3 5 2" xfId="24927"/>
    <cellStyle name="Normal 57 4 2 3 3 6" xfId="7560"/>
    <cellStyle name="Normal 57 4 2 3 3 6 2" xfId="20010"/>
    <cellStyle name="Normal 57 4 2 3 3 7" xfId="3304"/>
    <cellStyle name="Normal 57 4 2 3 3 7 2" xfId="15812"/>
    <cellStyle name="Normal 57 4 2 3 3 8" xfId="14678"/>
    <cellStyle name="Normal 57 4 2 3 4" xfId="2321"/>
    <cellStyle name="Normal 57 4 2 3 4 2" xfId="6347"/>
    <cellStyle name="Normal 57 4 2 3 4 2 2" xfId="11362"/>
    <cellStyle name="Normal 57 4 2 3 4 2 2 2" xfId="23807"/>
    <cellStyle name="Normal 57 4 2 3 4 2 3" xfId="18800"/>
    <cellStyle name="Normal 57 4 2 3 4 3" xfId="12816"/>
    <cellStyle name="Normal 57 4 2 3 4 3 2" xfId="25252"/>
    <cellStyle name="Normal 57 4 2 3 4 4" xfId="9257"/>
    <cellStyle name="Normal 57 4 2 3 4 4 2" xfId="21702"/>
    <cellStyle name="Normal 57 4 2 3 4 5" xfId="4239"/>
    <cellStyle name="Normal 57 4 2 3 4 5 2" xfId="16695"/>
    <cellStyle name="Normal 57 4 2 3 4 6" xfId="15003"/>
    <cellStyle name="Normal 57 4 2 3 5" xfId="1157"/>
    <cellStyle name="Normal 57 4 2 3 5 2" xfId="10319"/>
    <cellStyle name="Normal 57 4 2 3 5 2 2" xfId="22764"/>
    <cellStyle name="Normal 57 4 2 3 5 3" xfId="5303"/>
    <cellStyle name="Normal 57 4 2 3 5 3 2" xfId="17757"/>
    <cellStyle name="Normal 57 4 2 3 5 4" xfId="13960"/>
    <cellStyle name="Normal 57 4 2 3 6" xfId="7880"/>
    <cellStyle name="Normal 57 4 2 3 6 2" xfId="20328"/>
    <cellStyle name="Normal 57 4 2 3 7" xfId="11773"/>
    <cellStyle name="Normal 57 4 2 3 7 2" xfId="24209"/>
    <cellStyle name="Normal 57 4 2 3 8" xfId="6850"/>
    <cellStyle name="Normal 57 4 2 3 8 2" xfId="19301"/>
    <cellStyle name="Normal 57 4 2 3 9" xfId="2801"/>
    <cellStyle name="Normal 57 4 2 3 9 2" xfId="15321"/>
    <cellStyle name="Normal 57 4 2 3_Degree data" xfId="2492"/>
    <cellStyle name="Normal 57 4 2 4" xfId="295"/>
    <cellStyle name="Normal 57 4 2 4 2" xfId="1524"/>
    <cellStyle name="Normal 57 4 2 4 2 2" xfId="9157"/>
    <cellStyle name="Normal 57 4 2 4 2 2 2" xfId="21602"/>
    <cellStyle name="Normal 57 4 2 4 2 3" xfId="4139"/>
    <cellStyle name="Normal 57 4 2 4 2 3 2" xfId="16595"/>
    <cellStyle name="Normal 57 4 2 4 2 4" xfId="14327"/>
    <cellStyle name="Normal 57 4 2 4 3" xfId="5670"/>
    <cellStyle name="Normal 57 4 2 4 3 2" xfId="10686"/>
    <cellStyle name="Normal 57 4 2 4 3 2 2" xfId="23131"/>
    <cellStyle name="Normal 57 4 2 4 3 3" xfId="18124"/>
    <cellStyle name="Normal 57 4 2 4 4" xfId="8273"/>
    <cellStyle name="Normal 57 4 2 4 4 2" xfId="20719"/>
    <cellStyle name="Normal 57 4 2 4 5" xfId="12140"/>
    <cellStyle name="Normal 57 4 2 4 5 2" xfId="24576"/>
    <cellStyle name="Normal 57 4 2 4 6" xfId="6750"/>
    <cellStyle name="Normal 57 4 2 4 6 2" xfId="19201"/>
    <cellStyle name="Normal 57 4 2 4 7" xfId="3204"/>
    <cellStyle name="Normal 57 4 2 4 7 2" xfId="15712"/>
    <cellStyle name="Normal 57 4 2 4 8" xfId="13122"/>
    <cellStyle name="Normal 57 4 2 5" xfId="658"/>
    <cellStyle name="Normal 57 4 2 5 2" xfId="1872"/>
    <cellStyle name="Normal 57 4 2 5 2 2" xfId="9629"/>
    <cellStyle name="Normal 57 4 2 5 2 2 2" xfId="22074"/>
    <cellStyle name="Normal 57 4 2 5 2 3" xfId="4611"/>
    <cellStyle name="Normal 57 4 2 5 2 3 2" xfId="17067"/>
    <cellStyle name="Normal 57 4 2 5 2 4" xfId="14675"/>
    <cellStyle name="Normal 57 4 2 5 3" xfId="6019"/>
    <cellStyle name="Normal 57 4 2 5 3 2" xfId="11034"/>
    <cellStyle name="Normal 57 4 2 5 3 2 2" xfId="23479"/>
    <cellStyle name="Normal 57 4 2 5 3 3" xfId="18472"/>
    <cellStyle name="Normal 57 4 2 5 4" xfId="8745"/>
    <cellStyle name="Normal 57 4 2 5 4 2" xfId="21191"/>
    <cellStyle name="Normal 57 4 2 5 5" xfId="12488"/>
    <cellStyle name="Normal 57 4 2 5 5 2" xfId="24924"/>
    <cellStyle name="Normal 57 4 2 5 6" xfId="7222"/>
    <cellStyle name="Normal 57 4 2 5 6 2" xfId="19673"/>
    <cellStyle name="Normal 57 4 2 5 7" xfId="3676"/>
    <cellStyle name="Normal 57 4 2 5 7 2" xfId="16184"/>
    <cellStyle name="Normal 57 4 2 5 8" xfId="13469"/>
    <cellStyle name="Normal 57 4 2 6" xfId="2218"/>
    <cellStyle name="Normal 57 4 2 6 2" xfId="4849"/>
    <cellStyle name="Normal 57 4 2 6 2 2" xfId="9866"/>
    <cellStyle name="Normal 57 4 2 6 2 2 2" xfId="22311"/>
    <cellStyle name="Normal 57 4 2 6 2 3" xfId="17304"/>
    <cellStyle name="Normal 57 4 2 6 3" xfId="6247"/>
    <cellStyle name="Normal 57 4 2 6 3 2" xfId="11262"/>
    <cellStyle name="Normal 57 4 2 6 3 2 2" xfId="23707"/>
    <cellStyle name="Normal 57 4 2 6 3 3" xfId="18700"/>
    <cellStyle name="Normal 57 4 2 6 4" xfId="8053"/>
    <cellStyle name="Normal 57 4 2 6 4 2" xfId="20501"/>
    <cellStyle name="Normal 57 4 2 6 5" xfId="12716"/>
    <cellStyle name="Normal 57 4 2 6 5 2" xfId="25152"/>
    <cellStyle name="Normal 57 4 2 6 6" xfId="7460"/>
    <cellStyle name="Normal 57 4 2 6 6 2" xfId="19910"/>
    <cellStyle name="Normal 57 4 2 6 7" xfId="2980"/>
    <cellStyle name="Normal 57 4 2 6 7 2" xfId="15494"/>
    <cellStyle name="Normal 57 4 2 6 8" xfId="14903"/>
    <cellStyle name="Normal 57 4 2 7" xfId="1057"/>
    <cellStyle name="Normal 57 4 2 7 2" xfId="11673"/>
    <cellStyle name="Normal 57 4 2 7 2 2" xfId="24109"/>
    <cellStyle name="Normal 57 4 2 7 3" xfId="8940"/>
    <cellStyle name="Normal 57 4 2 7 3 2" xfId="21385"/>
    <cellStyle name="Normal 57 4 2 7 4" xfId="3922"/>
    <cellStyle name="Normal 57 4 2 7 4 2" xfId="16378"/>
    <cellStyle name="Normal 57 4 2 7 5" xfId="13860"/>
    <cellStyle name="Normal 57 4 2 8" xfId="925"/>
    <cellStyle name="Normal 57 4 2 8 2" xfId="10219"/>
    <cellStyle name="Normal 57 4 2 8 2 2" xfId="22664"/>
    <cellStyle name="Normal 57 4 2 8 3" xfId="5203"/>
    <cellStyle name="Normal 57 4 2 8 3 2" xfId="17657"/>
    <cellStyle name="Normal 57 4 2 8 4" xfId="13728"/>
    <cellStyle name="Normal 57 4 2 9" xfId="7780"/>
    <cellStyle name="Normal 57 4 2 9 2" xfId="20228"/>
    <cellStyle name="Normal 57 4 2_Degree data" xfId="2489"/>
    <cellStyle name="Normal 57 4 3" xfId="182"/>
    <cellStyle name="Normal 57 4 3 10" xfId="6561"/>
    <cellStyle name="Normal 57 4 3 10 2" xfId="19012"/>
    <cellStyle name="Normal 57 4 3 11" xfId="2729"/>
    <cellStyle name="Normal 57 4 3 11 2" xfId="15249"/>
    <cellStyle name="Normal 57 4 3 12" xfId="13020"/>
    <cellStyle name="Normal 57 4 3 2" xfId="427"/>
    <cellStyle name="Normal 57 4 3 2 10" xfId="13250"/>
    <cellStyle name="Normal 57 4 3 2 2" xfId="788"/>
    <cellStyle name="Normal 57 4 3 2 2 2" xfId="1529"/>
    <cellStyle name="Normal 57 4 3 2 2 2 2" xfId="9634"/>
    <cellStyle name="Normal 57 4 3 2 2 2 2 2" xfId="22079"/>
    <cellStyle name="Normal 57 4 3 2 2 2 3" xfId="4616"/>
    <cellStyle name="Normal 57 4 3 2 2 2 3 2" xfId="17072"/>
    <cellStyle name="Normal 57 4 3 2 2 2 4" xfId="14332"/>
    <cellStyle name="Normal 57 4 3 2 2 3" xfId="5675"/>
    <cellStyle name="Normal 57 4 3 2 2 3 2" xfId="10691"/>
    <cellStyle name="Normal 57 4 3 2 2 3 2 2" xfId="23136"/>
    <cellStyle name="Normal 57 4 3 2 2 3 3" xfId="18129"/>
    <cellStyle name="Normal 57 4 3 2 2 4" xfId="8750"/>
    <cellStyle name="Normal 57 4 3 2 2 4 2" xfId="21196"/>
    <cellStyle name="Normal 57 4 3 2 2 5" xfId="12145"/>
    <cellStyle name="Normal 57 4 3 2 2 5 2" xfId="24581"/>
    <cellStyle name="Normal 57 4 3 2 2 6" xfId="7227"/>
    <cellStyle name="Normal 57 4 3 2 2 6 2" xfId="19678"/>
    <cellStyle name="Normal 57 4 3 2 2 7" xfId="3681"/>
    <cellStyle name="Normal 57 4 3 2 2 7 2" xfId="16189"/>
    <cellStyle name="Normal 57 4 3 2 2 8" xfId="13597"/>
    <cellStyle name="Normal 57 4 3 2 3" xfId="1877"/>
    <cellStyle name="Normal 57 4 3 2 3 2" xfId="4977"/>
    <cellStyle name="Normal 57 4 3 2 3 2 2" xfId="9994"/>
    <cellStyle name="Normal 57 4 3 2 3 2 2 2" xfId="22439"/>
    <cellStyle name="Normal 57 4 3 2 3 2 3" xfId="17432"/>
    <cellStyle name="Normal 57 4 3 2 3 3" xfId="6024"/>
    <cellStyle name="Normal 57 4 3 2 3 3 2" xfId="11039"/>
    <cellStyle name="Normal 57 4 3 2 3 3 2 2" xfId="23484"/>
    <cellStyle name="Normal 57 4 3 2 3 3 3" xfId="18477"/>
    <cellStyle name="Normal 57 4 3 2 3 4" xfId="8401"/>
    <cellStyle name="Normal 57 4 3 2 3 4 2" xfId="20847"/>
    <cellStyle name="Normal 57 4 3 2 3 5" xfId="12493"/>
    <cellStyle name="Normal 57 4 3 2 3 5 2" xfId="24929"/>
    <cellStyle name="Normal 57 4 3 2 3 6" xfId="7588"/>
    <cellStyle name="Normal 57 4 3 2 3 6 2" xfId="20038"/>
    <cellStyle name="Normal 57 4 3 2 3 7" xfId="3332"/>
    <cellStyle name="Normal 57 4 3 2 3 7 2" xfId="15840"/>
    <cellStyle name="Normal 57 4 3 2 3 8" xfId="14680"/>
    <cellStyle name="Normal 57 4 3 2 4" xfId="2350"/>
    <cellStyle name="Normal 57 4 3 2 4 2" xfId="6375"/>
    <cellStyle name="Normal 57 4 3 2 4 2 2" xfId="11390"/>
    <cellStyle name="Normal 57 4 3 2 4 2 2 2" xfId="23835"/>
    <cellStyle name="Normal 57 4 3 2 4 2 3" xfId="18828"/>
    <cellStyle name="Normal 57 4 3 2 4 3" xfId="12844"/>
    <cellStyle name="Normal 57 4 3 2 4 3 2" xfId="25280"/>
    <cellStyle name="Normal 57 4 3 2 4 4" xfId="9285"/>
    <cellStyle name="Normal 57 4 3 2 4 4 2" xfId="21730"/>
    <cellStyle name="Normal 57 4 3 2 4 5" xfId="4267"/>
    <cellStyle name="Normal 57 4 3 2 4 5 2" xfId="16723"/>
    <cellStyle name="Normal 57 4 3 2 4 6" xfId="15031"/>
    <cellStyle name="Normal 57 4 3 2 5" xfId="1185"/>
    <cellStyle name="Normal 57 4 3 2 5 2" xfId="10347"/>
    <cellStyle name="Normal 57 4 3 2 5 2 2" xfId="22792"/>
    <cellStyle name="Normal 57 4 3 2 5 3" xfId="5331"/>
    <cellStyle name="Normal 57 4 3 2 5 3 2" xfId="17785"/>
    <cellStyle name="Normal 57 4 3 2 5 4" xfId="13988"/>
    <cellStyle name="Normal 57 4 3 2 6" xfId="7908"/>
    <cellStyle name="Normal 57 4 3 2 6 2" xfId="20356"/>
    <cellStyle name="Normal 57 4 3 2 7" xfId="11801"/>
    <cellStyle name="Normal 57 4 3 2 7 2" xfId="24237"/>
    <cellStyle name="Normal 57 4 3 2 8" xfId="6878"/>
    <cellStyle name="Normal 57 4 3 2 8 2" xfId="19329"/>
    <cellStyle name="Normal 57 4 3 2 9" xfId="2829"/>
    <cellStyle name="Normal 57 4 3 2 9 2" xfId="15349"/>
    <cellStyle name="Normal 57 4 3 2_Degree data" xfId="2494"/>
    <cellStyle name="Normal 57 4 3 3" xfId="325"/>
    <cellStyle name="Normal 57 4 3 3 2" xfId="1528"/>
    <cellStyle name="Normal 57 4 3 3 2 2" xfId="9185"/>
    <cellStyle name="Normal 57 4 3 3 2 2 2" xfId="21630"/>
    <cellStyle name="Normal 57 4 3 3 2 3" xfId="4167"/>
    <cellStyle name="Normal 57 4 3 3 2 3 2" xfId="16623"/>
    <cellStyle name="Normal 57 4 3 3 2 4" xfId="14331"/>
    <cellStyle name="Normal 57 4 3 3 3" xfId="5674"/>
    <cellStyle name="Normal 57 4 3 3 3 2" xfId="10690"/>
    <cellStyle name="Normal 57 4 3 3 3 2 2" xfId="23135"/>
    <cellStyle name="Normal 57 4 3 3 3 3" xfId="18128"/>
    <cellStyle name="Normal 57 4 3 3 4" xfId="8301"/>
    <cellStyle name="Normal 57 4 3 3 4 2" xfId="20747"/>
    <cellStyle name="Normal 57 4 3 3 5" xfId="12144"/>
    <cellStyle name="Normal 57 4 3 3 5 2" xfId="24580"/>
    <cellStyle name="Normal 57 4 3 3 6" xfId="6778"/>
    <cellStyle name="Normal 57 4 3 3 6 2" xfId="19229"/>
    <cellStyle name="Normal 57 4 3 3 7" xfId="3232"/>
    <cellStyle name="Normal 57 4 3 3 7 2" xfId="15740"/>
    <cellStyle name="Normal 57 4 3 3 8" xfId="13150"/>
    <cellStyle name="Normal 57 4 3 4" xfId="687"/>
    <cellStyle name="Normal 57 4 3 4 2" xfId="1876"/>
    <cellStyle name="Normal 57 4 3 4 2 2" xfId="9633"/>
    <cellStyle name="Normal 57 4 3 4 2 2 2" xfId="22078"/>
    <cellStyle name="Normal 57 4 3 4 2 3" xfId="4615"/>
    <cellStyle name="Normal 57 4 3 4 2 3 2" xfId="17071"/>
    <cellStyle name="Normal 57 4 3 4 2 4" xfId="14679"/>
    <cellStyle name="Normal 57 4 3 4 3" xfId="6023"/>
    <cellStyle name="Normal 57 4 3 4 3 2" xfId="11038"/>
    <cellStyle name="Normal 57 4 3 4 3 2 2" xfId="23483"/>
    <cellStyle name="Normal 57 4 3 4 3 3" xfId="18476"/>
    <cellStyle name="Normal 57 4 3 4 4" xfId="8749"/>
    <cellStyle name="Normal 57 4 3 4 4 2" xfId="21195"/>
    <cellStyle name="Normal 57 4 3 4 5" xfId="12492"/>
    <cellStyle name="Normal 57 4 3 4 5 2" xfId="24928"/>
    <cellStyle name="Normal 57 4 3 4 6" xfId="7226"/>
    <cellStyle name="Normal 57 4 3 4 6 2" xfId="19677"/>
    <cellStyle name="Normal 57 4 3 4 7" xfId="3680"/>
    <cellStyle name="Normal 57 4 3 4 7 2" xfId="16188"/>
    <cellStyle name="Normal 57 4 3 4 8" xfId="13497"/>
    <cellStyle name="Normal 57 4 3 5" xfId="2248"/>
    <cellStyle name="Normal 57 4 3 5 2" xfId="4877"/>
    <cellStyle name="Normal 57 4 3 5 2 2" xfId="9894"/>
    <cellStyle name="Normal 57 4 3 5 2 2 2" xfId="22339"/>
    <cellStyle name="Normal 57 4 3 5 2 3" xfId="17332"/>
    <cellStyle name="Normal 57 4 3 5 3" xfId="6275"/>
    <cellStyle name="Normal 57 4 3 5 3 2" xfId="11290"/>
    <cellStyle name="Normal 57 4 3 5 3 2 2" xfId="23735"/>
    <cellStyle name="Normal 57 4 3 5 3 3" xfId="18728"/>
    <cellStyle name="Normal 57 4 3 5 4" xfId="8082"/>
    <cellStyle name="Normal 57 4 3 5 4 2" xfId="20530"/>
    <cellStyle name="Normal 57 4 3 5 5" xfId="12744"/>
    <cellStyle name="Normal 57 4 3 5 5 2" xfId="25180"/>
    <cellStyle name="Normal 57 4 3 5 6" xfId="7488"/>
    <cellStyle name="Normal 57 4 3 5 6 2" xfId="19938"/>
    <cellStyle name="Normal 57 4 3 5 7" xfId="3011"/>
    <cellStyle name="Normal 57 4 3 5 7 2" xfId="15523"/>
    <cellStyle name="Normal 57 4 3 5 8" xfId="14931"/>
    <cellStyle name="Normal 57 4 3 6" xfId="1085"/>
    <cellStyle name="Normal 57 4 3 6 2" xfId="8968"/>
    <cellStyle name="Normal 57 4 3 6 2 2" xfId="21413"/>
    <cellStyle name="Normal 57 4 3 6 3" xfId="3950"/>
    <cellStyle name="Normal 57 4 3 6 3 2" xfId="16406"/>
    <cellStyle name="Normal 57 4 3 6 4" xfId="13888"/>
    <cellStyle name="Normal 57 4 3 7" xfId="5231"/>
    <cellStyle name="Normal 57 4 3 7 2" xfId="10247"/>
    <cellStyle name="Normal 57 4 3 7 2 2" xfId="22692"/>
    <cellStyle name="Normal 57 4 3 7 3" xfId="17685"/>
    <cellStyle name="Normal 57 4 3 8" xfId="7808"/>
    <cellStyle name="Normal 57 4 3 8 2" xfId="20256"/>
    <cellStyle name="Normal 57 4 3 9" xfId="11701"/>
    <cellStyle name="Normal 57 4 3 9 2" xfId="24137"/>
    <cellStyle name="Normal 57 4 3_Degree data" xfId="2493"/>
    <cellStyle name="Normal 57 4 4" xfId="264"/>
    <cellStyle name="Normal 57 4 4 10" xfId="6610"/>
    <cellStyle name="Normal 57 4 4 10 2" xfId="19061"/>
    <cellStyle name="Normal 57 4 4 11" xfId="2673"/>
    <cellStyle name="Normal 57 4 4 11 2" xfId="15193"/>
    <cellStyle name="Normal 57 4 4 12" xfId="13094"/>
    <cellStyle name="Normal 57 4 4 2" xfId="478"/>
    <cellStyle name="Normal 57 4 4 2 10" xfId="13299"/>
    <cellStyle name="Normal 57 4 4 2 2" xfId="838"/>
    <cellStyle name="Normal 57 4 4 2 2 2" xfId="1531"/>
    <cellStyle name="Normal 57 4 4 2 2 2 2" xfId="9636"/>
    <cellStyle name="Normal 57 4 4 2 2 2 2 2" xfId="22081"/>
    <cellStyle name="Normal 57 4 4 2 2 2 3" xfId="4618"/>
    <cellStyle name="Normal 57 4 4 2 2 2 3 2" xfId="17074"/>
    <cellStyle name="Normal 57 4 4 2 2 2 4" xfId="14334"/>
    <cellStyle name="Normal 57 4 4 2 2 3" xfId="5677"/>
    <cellStyle name="Normal 57 4 4 2 2 3 2" xfId="10693"/>
    <cellStyle name="Normal 57 4 4 2 2 3 2 2" xfId="23138"/>
    <cellStyle name="Normal 57 4 4 2 2 3 3" xfId="18131"/>
    <cellStyle name="Normal 57 4 4 2 2 4" xfId="8752"/>
    <cellStyle name="Normal 57 4 4 2 2 4 2" xfId="21198"/>
    <cellStyle name="Normal 57 4 4 2 2 5" xfId="12147"/>
    <cellStyle name="Normal 57 4 4 2 2 5 2" xfId="24583"/>
    <cellStyle name="Normal 57 4 4 2 2 6" xfId="7229"/>
    <cellStyle name="Normal 57 4 4 2 2 6 2" xfId="19680"/>
    <cellStyle name="Normal 57 4 4 2 2 7" xfId="3683"/>
    <cellStyle name="Normal 57 4 4 2 2 7 2" xfId="16191"/>
    <cellStyle name="Normal 57 4 4 2 2 8" xfId="13646"/>
    <cellStyle name="Normal 57 4 4 2 3" xfId="1879"/>
    <cellStyle name="Normal 57 4 4 2 3 2" xfId="5026"/>
    <cellStyle name="Normal 57 4 4 2 3 2 2" xfId="10043"/>
    <cellStyle name="Normal 57 4 4 2 3 2 2 2" xfId="22488"/>
    <cellStyle name="Normal 57 4 4 2 3 2 3" xfId="17481"/>
    <cellStyle name="Normal 57 4 4 2 3 3" xfId="6026"/>
    <cellStyle name="Normal 57 4 4 2 3 3 2" xfId="11041"/>
    <cellStyle name="Normal 57 4 4 2 3 3 2 2" xfId="23486"/>
    <cellStyle name="Normal 57 4 4 2 3 3 3" xfId="18479"/>
    <cellStyle name="Normal 57 4 4 2 3 4" xfId="8450"/>
    <cellStyle name="Normal 57 4 4 2 3 4 2" xfId="20896"/>
    <cellStyle name="Normal 57 4 4 2 3 5" xfId="12495"/>
    <cellStyle name="Normal 57 4 4 2 3 5 2" xfId="24931"/>
    <cellStyle name="Normal 57 4 4 2 3 6" xfId="7637"/>
    <cellStyle name="Normal 57 4 4 2 3 6 2" xfId="20087"/>
    <cellStyle name="Normal 57 4 4 2 3 7" xfId="3381"/>
    <cellStyle name="Normal 57 4 4 2 3 7 2" xfId="15889"/>
    <cellStyle name="Normal 57 4 4 2 3 8" xfId="14682"/>
    <cellStyle name="Normal 57 4 4 2 4" xfId="2401"/>
    <cellStyle name="Normal 57 4 4 2 4 2" xfId="6424"/>
    <cellStyle name="Normal 57 4 4 2 4 2 2" xfId="11439"/>
    <cellStyle name="Normal 57 4 4 2 4 2 2 2" xfId="23884"/>
    <cellStyle name="Normal 57 4 4 2 4 2 3" xfId="18877"/>
    <cellStyle name="Normal 57 4 4 2 4 3" xfId="12893"/>
    <cellStyle name="Normal 57 4 4 2 4 3 2" xfId="25329"/>
    <cellStyle name="Normal 57 4 4 2 4 4" xfId="9334"/>
    <cellStyle name="Normal 57 4 4 2 4 4 2" xfId="21779"/>
    <cellStyle name="Normal 57 4 4 2 4 5" xfId="4316"/>
    <cellStyle name="Normal 57 4 4 2 4 5 2" xfId="16772"/>
    <cellStyle name="Normal 57 4 4 2 4 6" xfId="15080"/>
    <cellStyle name="Normal 57 4 4 2 5" xfId="1234"/>
    <cellStyle name="Normal 57 4 4 2 5 2" xfId="10396"/>
    <cellStyle name="Normal 57 4 4 2 5 2 2" xfId="22841"/>
    <cellStyle name="Normal 57 4 4 2 5 3" xfId="5380"/>
    <cellStyle name="Normal 57 4 4 2 5 3 2" xfId="17834"/>
    <cellStyle name="Normal 57 4 4 2 5 4" xfId="14037"/>
    <cellStyle name="Normal 57 4 4 2 6" xfId="7957"/>
    <cellStyle name="Normal 57 4 4 2 6 2" xfId="20405"/>
    <cellStyle name="Normal 57 4 4 2 7" xfId="11850"/>
    <cellStyle name="Normal 57 4 4 2 7 2" xfId="24286"/>
    <cellStyle name="Normal 57 4 4 2 8" xfId="6927"/>
    <cellStyle name="Normal 57 4 4 2 8 2" xfId="19378"/>
    <cellStyle name="Normal 57 4 4 2 9" xfId="2878"/>
    <cellStyle name="Normal 57 4 4 2 9 2" xfId="15398"/>
    <cellStyle name="Normal 57 4 4 2_Degree data" xfId="2496"/>
    <cellStyle name="Normal 57 4 4 3" xfId="627"/>
    <cellStyle name="Normal 57 4 4 3 2" xfId="1530"/>
    <cellStyle name="Normal 57 4 4 3 2 2" xfId="9129"/>
    <cellStyle name="Normal 57 4 4 3 2 2 2" xfId="21574"/>
    <cellStyle name="Normal 57 4 4 3 2 3" xfId="4111"/>
    <cellStyle name="Normal 57 4 4 3 2 3 2" xfId="16567"/>
    <cellStyle name="Normal 57 4 4 3 2 4" xfId="14333"/>
    <cellStyle name="Normal 57 4 4 3 3" xfId="5676"/>
    <cellStyle name="Normal 57 4 4 3 3 2" xfId="10692"/>
    <cellStyle name="Normal 57 4 4 3 3 2 2" xfId="23137"/>
    <cellStyle name="Normal 57 4 4 3 3 3" xfId="18130"/>
    <cellStyle name="Normal 57 4 4 3 4" xfId="8245"/>
    <cellStyle name="Normal 57 4 4 3 4 2" xfId="20691"/>
    <cellStyle name="Normal 57 4 4 3 5" xfId="12146"/>
    <cellStyle name="Normal 57 4 4 3 5 2" xfId="24582"/>
    <cellStyle name="Normal 57 4 4 3 6" xfId="6722"/>
    <cellStyle name="Normal 57 4 4 3 6 2" xfId="19173"/>
    <cellStyle name="Normal 57 4 4 3 7" xfId="3176"/>
    <cellStyle name="Normal 57 4 4 3 7 2" xfId="15684"/>
    <cellStyle name="Normal 57 4 4 3 8" xfId="13441"/>
    <cellStyle name="Normal 57 4 4 4" xfId="1878"/>
    <cellStyle name="Normal 57 4 4 4 2" xfId="4617"/>
    <cellStyle name="Normal 57 4 4 4 2 2" xfId="9635"/>
    <cellStyle name="Normal 57 4 4 4 2 2 2" xfId="22080"/>
    <cellStyle name="Normal 57 4 4 4 2 3" xfId="17073"/>
    <cellStyle name="Normal 57 4 4 4 3" xfId="6025"/>
    <cellStyle name="Normal 57 4 4 4 3 2" xfId="11040"/>
    <cellStyle name="Normal 57 4 4 4 3 2 2" xfId="23485"/>
    <cellStyle name="Normal 57 4 4 4 3 3" xfId="18478"/>
    <cellStyle name="Normal 57 4 4 4 4" xfId="8751"/>
    <cellStyle name="Normal 57 4 4 4 4 2" xfId="21197"/>
    <cellStyle name="Normal 57 4 4 4 5" xfId="12494"/>
    <cellStyle name="Normal 57 4 4 4 5 2" xfId="24930"/>
    <cellStyle name="Normal 57 4 4 4 6" xfId="7228"/>
    <cellStyle name="Normal 57 4 4 4 6 2" xfId="19679"/>
    <cellStyle name="Normal 57 4 4 4 7" xfId="3682"/>
    <cellStyle name="Normal 57 4 4 4 7 2" xfId="16190"/>
    <cellStyle name="Normal 57 4 4 4 8" xfId="14681"/>
    <cellStyle name="Normal 57 4 4 5" xfId="2187"/>
    <cellStyle name="Normal 57 4 4 5 2" xfId="4821"/>
    <cellStyle name="Normal 57 4 4 5 2 2" xfId="9838"/>
    <cellStyle name="Normal 57 4 4 5 2 2 2" xfId="22283"/>
    <cellStyle name="Normal 57 4 4 5 2 3" xfId="17276"/>
    <cellStyle name="Normal 57 4 4 5 3" xfId="6219"/>
    <cellStyle name="Normal 57 4 4 5 3 2" xfId="11234"/>
    <cellStyle name="Normal 57 4 4 5 3 2 2" xfId="23679"/>
    <cellStyle name="Normal 57 4 4 5 3 3" xfId="18672"/>
    <cellStyle name="Normal 57 4 4 5 4" xfId="8131"/>
    <cellStyle name="Normal 57 4 4 5 4 2" xfId="20579"/>
    <cellStyle name="Normal 57 4 4 5 5" xfId="12688"/>
    <cellStyle name="Normal 57 4 4 5 5 2" xfId="25124"/>
    <cellStyle name="Normal 57 4 4 5 6" xfId="7432"/>
    <cellStyle name="Normal 57 4 4 5 6 2" xfId="19882"/>
    <cellStyle name="Normal 57 4 4 5 7" xfId="3061"/>
    <cellStyle name="Normal 57 4 4 5 7 2" xfId="15572"/>
    <cellStyle name="Normal 57 4 4 5 8" xfId="14875"/>
    <cellStyle name="Normal 57 4 4 6" xfId="1029"/>
    <cellStyle name="Normal 57 4 4 6 2" xfId="9017"/>
    <cellStyle name="Normal 57 4 4 6 2 2" xfId="21462"/>
    <cellStyle name="Normal 57 4 4 6 3" xfId="3999"/>
    <cellStyle name="Normal 57 4 4 6 3 2" xfId="16455"/>
    <cellStyle name="Normal 57 4 4 6 4" xfId="13832"/>
    <cellStyle name="Normal 57 4 4 7" xfId="5175"/>
    <cellStyle name="Normal 57 4 4 7 2" xfId="10191"/>
    <cellStyle name="Normal 57 4 4 7 2 2" xfId="22636"/>
    <cellStyle name="Normal 57 4 4 7 3" xfId="17629"/>
    <cellStyle name="Normal 57 4 4 8" xfId="7752"/>
    <cellStyle name="Normal 57 4 4 8 2" xfId="20200"/>
    <cellStyle name="Normal 57 4 4 9" xfId="11645"/>
    <cellStyle name="Normal 57 4 4 9 2" xfId="24081"/>
    <cellStyle name="Normal 57 4 4_Degree data" xfId="2495"/>
    <cellStyle name="Normal 57 4 5" xfId="370"/>
    <cellStyle name="Normal 57 4 5 10" xfId="13194"/>
    <cellStyle name="Normal 57 4 5 2" xfId="731"/>
    <cellStyle name="Normal 57 4 5 2 2" xfId="1532"/>
    <cellStyle name="Normal 57 4 5 2 2 2" xfId="9637"/>
    <cellStyle name="Normal 57 4 5 2 2 2 2" xfId="22082"/>
    <cellStyle name="Normal 57 4 5 2 2 3" xfId="4619"/>
    <cellStyle name="Normal 57 4 5 2 2 3 2" xfId="17075"/>
    <cellStyle name="Normal 57 4 5 2 2 4" xfId="14335"/>
    <cellStyle name="Normal 57 4 5 2 3" xfId="5678"/>
    <cellStyle name="Normal 57 4 5 2 3 2" xfId="10694"/>
    <cellStyle name="Normal 57 4 5 2 3 2 2" xfId="23139"/>
    <cellStyle name="Normal 57 4 5 2 3 3" xfId="18132"/>
    <cellStyle name="Normal 57 4 5 2 4" xfId="8753"/>
    <cellStyle name="Normal 57 4 5 2 4 2" xfId="21199"/>
    <cellStyle name="Normal 57 4 5 2 5" xfId="12148"/>
    <cellStyle name="Normal 57 4 5 2 5 2" xfId="24584"/>
    <cellStyle name="Normal 57 4 5 2 6" xfId="7230"/>
    <cellStyle name="Normal 57 4 5 2 6 2" xfId="19681"/>
    <cellStyle name="Normal 57 4 5 2 7" xfId="3684"/>
    <cellStyle name="Normal 57 4 5 2 7 2" xfId="16192"/>
    <cellStyle name="Normal 57 4 5 2 8" xfId="13541"/>
    <cellStyle name="Normal 57 4 5 3" xfId="1880"/>
    <cellStyle name="Normal 57 4 5 3 2" xfId="4921"/>
    <cellStyle name="Normal 57 4 5 3 2 2" xfId="9938"/>
    <cellStyle name="Normal 57 4 5 3 2 2 2" xfId="22383"/>
    <cellStyle name="Normal 57 4 5 3 2 3" xfId="17376"/>
    <cellStyle name="Normal 57 4 5 3 3" xfId="6027"/>
    <cellStyle name="Normal 57 4 5 3 3 2" xfId="11042"/>
    <cellStyle name="Normal 57 4 5 3 3 2 2" xfId="23487"/>
    <cellStyle name="Normal 57 4 5 3 3 3" xfId="18480"/>
    <cellStyle name="Normal 57 4 5 3 4" xfId="8345"/>
    <cellStyle name="Normal 57 4 5 3 4 2" xfId="20791"/>
    <cellStyle name="Normal 57 4 5 3 5" xfId="12496"/>
    <cellStyle name="Normal 57 4 5 3 5 2" xfId="24932"/>
    <cellStyle name="Normal 57 4 5 3 6" xfId="7532"/>
    <cellStyle name="Normal 57 4 5 3 6 2" xfId="19982"/>
    <cellStyle name="Normal 57 4 5 3 7" xfId="3276"/>
    <cellStyle name="Normal 57 4 5 3 7 2" xfId="15784"/>
    <cellStyle name="Normal 57 4 5 3 8" xfId="14683"/>
    <cellStyle name="Normal 57 4 5 4" xfId="2293"/>
    <cellStyle name="Normal 57 4 5 4 2" xfId="6319"/>
    <cellStyle name="Normal 57 4 5 4 2 2" xfId="11334"/>
    <cellStyle name="Normal 57 4 5 4 2 2 2" xfId="23779"/>
    <cellStyle name="Normal 57 4 5 4 2 3" xfId="18772"/>
    <cellStyle name="Normal 57 4 5 4 3" xfId="12788"/>
    <cellStyle name="Normal 57 4 5 4 3 2" xfId="25224"/>
    <cellStyle name="Normal 57 4 5 4 4" xfId="9229"/>
    <cellStyle name="Normal 57 4 5 4 4 2" xfId="21674"/>
    <cellStyle name="Normal 57 4 5 4 5" xfId="4211"/>
    <cellStyle name="Normal 57 4 5 4 5 2" xfId="16667"/>
    <cellStyle name="Normal 57 4 5 4 6" xfId="14975"/>
    <cellStyle name="Normal 57 4 5 5" xfId="1129"/>
    <cellStyle name="Normal 57 4 5 5 2" xfId="10291"/>
    <cellStyle name="Normal 57 4 5 5 2 2" xfId="22736"/>
    <cellStyle name="Normal 57 4 5 5 3" xfId="5275"/>
    <cellStyle name="Normal 57 4 5 5 3 2" xfId="17729"/>
    <cellStyle name="Normal 57 4 5 5 4" xfId="13932"/>
    <cellStyle name="Normal 57 4 5 6" xfId="7852"/>
    <cellStyle name="Normal 57 4 5 6 2" xfId="20300"/>
    <cellStyle name="Normal 57 4 5 7" xfId="11745"/>
    <cellStyle name="Normal 57 4 5 7 2" xfId="24181"/>
    <cellStyle name="Normal 57 4 5 8" xfId="6822"/>
    <cellStyle name="Normal 57 4 5 8 2" xfId="19273"/>
    <cellStyle name="Normal 57 4 5 9" xfId="2773"/>
    <cellStyle name="Normal 57 4 5 9 2" xfId="15293"/>
    <cellStyle name="Normal 57 4 5_Degree data" xfId="2497"/>
    <cellStyle name="Normal 57 4 6" xfId="227"/>
    <cellStyle name="Normal 57 4 6 10" xfId="13063"/>
    <cellStyle name="Normal 57 4 6 2" xfId="594"/>
    <cellStyle name="Normal 57 4 6 2 2" xfId="1533"/>
    <cellStyle name="Normal 57 4 6 2 2 2" xfId="9638"/>
    <cellStyle name="Normal 57 4 6 2 2 2 2" xfId="22083"/>
    <cellStyle name="Normal 57 4 6 2 2 3" xfId="4620"/>
    <cellStyle name="Normal 57 4 6 2 2 3 2" xfId="17076"/>
    <cellStyle name="Normal 57 4 6 2 2 4" xfId="14336"/>
    <cellStyle name="Normal 57 4 6 2 3" xfId="5679"/>
    <cellStyle name="Normal 57 4 6 2 3 2" xfId="10695"/>
    <cellStyle name="Normal 57 4 6 2 3 2 2" xfId="23140"/>
    <cellStyle name="Normal 57 4 6 2 3 3" xfId="18133"/>
    <cellStyle name="Normal 57 4 6 2 4" xfId="8754"/>
    <cellStyle name="Normal 57 4 6 2 4 2" xfId="21200"/>
    <cellStyle name="Normal 57 4 6 2 5" xfId="12149"/>
    <cellStyle name="Normal 57 4 6 2 5 2" xfId="24585"/>
    <cellStyle name="Normal 57 4 6 2 6" xfId="7231"/>
    <cellStyle name="Normal 57 4 6 2 6 2" xfId="19682"/>
    <cellStyle name="Normal 57 4 6 2 7" xfId="3685"/>
    <cellStyle name="Normal 57 4 6 2 7 2" xfId="16193"/>
    <cellStyle name="Normal 57 4 6 2 8" xfId="13410"/>
    <cellStyle name="Normal 57 4 6 3" xfId="1881"/>
    <cellStyle name="Normal 57 4 6 3 2" xfId="4790"/>
    <cellStyle name="Normal 57 4 6 3 2 2" xfId="9807"/>
    <cellStyle name="Normal 57 4 6 3 2 2 2" xfId="22252"/>
    <cellStyle name="Normal 57 4 6 3 2 3" xfId="17245"/>
    <cellStyle name="Normal 57 4 6 3 3" xfId="6028"/>
    <cellStyle name="Normal 57 4 6 3 3 2" xfId="11043"/>
    <cellStyle name="Normal 57 4 6 3 3 2 2" xfId="23488"/>
    <cellStyle name="Normal 57 4 6 3 3 3" xfId="18481"/>
    <cellStyle name="Normal 57 4 6 3 4" xfId="8893"/>
    <cellStyle name="Normal 57 4 6 3 4 2" xfId="21338"/>
    <cellStyle name="Normal 57 4 6 3 5" xfId="12497"/>
    <cellStyle name="Normal 57 4 6 3 5 2" xfId="24933"/>
    <cellStyle name="Normal 57 4 6 3 6" xfId="7401"/>
    <cellStyle name="Normal 57 4 6 3 6 2" xfId="19851"/>
    <cellStyle name="Normal 57 4 6 3 7" xfId="3875"/>
    <cellStyle name="Normal 57 4 6 3 7 2" xfId="16331"/>
    <cellStyle name="Normal 57 4 6 3 8" xfId="14684"/>
    <cellStyle name="Normal 57 4 6 4" xfId="2150"/>
    <cellStyle name="Normal 57 4 6 4 2" xfId="6188"/>
    <cellStyle name="Normal 57 4 6 4 2 2" xfId="11203"/>
    <cellStyle name="Normal 57 4 6 4 2 2 2" xfId="23648"/>
    <cellStyle name="Normal 57 4 6 4 2 3" xfId="18641"/>
    <cellStyle name="Normal 57 4 6 4 3" xfId="12657"/>
    <cellStyle name="Normal 57 4 6 4 3 2" xfId="25093"/>
    <cellStyle name="Normal 57 4 6 4 4" xfId="9098"/>
    <cellStyle name="Normal 57 4 6 4 4 2" xfId="21543"/>
    <cellStyle name="Normal 57 4 6 4 5" xfId="4080"/>
    <cellStyle name="Normal 57 4 6 4 5 2" xfId="16536"/>
    <cellStyle name="Normal 57 4 6 4 6" xfId="14844"/>
    <cellStyle name="Normal 57 4 6 5" xfId="998"/>
    <cellStyle name="Normal 57 4 6 5 2" xfId="10158"/>
    <cellStyle name="Normal 57 4 6 5 2 2" xfId="22603"/>
    <cellStyle name="Normal 57 4 6 5 3" xfId="5142"/>
    <cellStyle name="Normal 57 4 6 5 3 2" xfId="17596"/>
    <cellStyle name="Normal 57 4 6 5 4" xfId="13801"/>
    <cellStyle name="Normal 57 4 6 6" xfId="8214"/>
    <cellStyle name="Normal 57 4 6 6 2" xfId="20660"/>
    <cellStyle name="Normal 57 4 6 7" xfId="11614"/>
    <cellStyle name="Normal 57 4 6 7 2" xfId="24050"/>
    <cellStyle name="Normal 57 4 6 8" xfId="6691"/>
    <cellStyle name="Normal 57 4 6 8 2" xfId="19142"/>
    <cellStyle name="Normal 57 4 6 9" xfId="3145"/>
    <cellStyle name="Normal 57 4 6 9 2" xfId="15653"/>
    <cellStyle name="Normal 57 4 6_Degree data" xfId="2498"/>
    <cellStyle name="Normal 57 4 7" xfId="550"/>
    <cellStyle name="Normal 57 4 7 2" xfId="1523"/>
    <cellStyle name="Normal 57 4 7 2 2" xfId="9628"/>
    <cellStyle name="Normal 57 4 7 2 2 2" xfId="22073"/>
    <cellStyle name="Normal 57 4 7 2 3" xfId="4610"/>
    <cellStyle name="Normal 57 4 7 2 3 2" xfId="17066"/>
    <cellStyle name="Normal 57 4 7 2 4" xfId="14326"/>
    <cellStyle name="Normal 57 4 7 3" xfId="5669"/>
    <cellStyle name="Normal 57 4 7 3 2" xfId="10685"/>
    <cellStyle name="Normal 57 4 7 3 2 2" xfId="23130"/>
    <cellStyle name="Normal 57 4 7 3 3" xfId="18123"/>
    <cellStyle name="Normal 57 4 7 4" xfId="8744"/>
    <cellStyle name="Normal 57 4 7 4 2" xfId="21190"/>
    <cellStyle name="Normal 57 4 7 5" xfId="12139"/>
    <cellStyle name="Normal 57 4 7 5 2" xfId="24575"/>
    <cellStyle name="Normal 57 4 7 6" xfId="7221"/>
    <cellStyle name="Normal 57 4 7 6 2" xfId="19672"/>
    <cellStyle name="Normal 57 4 7 7" xfId="3675"/>
    <cellStyle name="Normal 57 4 7 7 2" xfId="16183"/>
    <cellStyle name="Normal 57 4 7 8" xfId="13367"/>
    <cellStyle name="Normal 57 4 8" xfId="1871"/>
    <cellStyle name="Normal 57 4 8 2" xfId="4747"/>
    <cellStyle name="Normal 57 4 8 2 2" xfId="9764"/>
    <cellStyle name="Normal 57 4 8 2 2 2" xfId="22209"/>
    <cellStyle name="Normal 57 4 8 2 3" xfId="17202"/>
    <cellStyle name="Normal 57 4 8 3" xfId="6018"/>
    <cellStyle name="Normal 57 4 8 3 2" xfId="11033"/>
    <cellStyle name="Normal 57 4 8 3 2 2" xfId="23478"/>
    <cellStyle name="Normal 57 4 8 3 3" xfId="18471"/>
    <cellStyle name="Normal 57 4 8 4" xfId="8025"/>
    <cellStyle name="Normal 57 4 8 4 2" xfId="20473"/>
    <cellStyle name="Normal 57 4 8 5" xfId="12487"/>
    <cellStyle name="Normal 57 4 8 5 2" xfId="24923"/>
    <cellStyle name="Normal 57 4 8 6" xfId="7358"/>
    <cellStyle name="Normal 57 4 8 6 2" xfId="19808"/>
    <cellStyle name="Normal 57 4 8 7" xfId="2949"/>
    <cellStyle name="Normal 57 4 8 7 2" xfId="15466"/>
    <cellStyle name="Normal 57 4 8 8" xfId="14674"/>
    <cellStyle name="Normal 57 4 9" xfId="2079"/>
    <cellStyle name="Normal 57 4 9 2" xfId="6145"/>
    <cellStyle name="Normal 57 4 9 2 2" xfId="11160"/>
    <cellStyle name="Normal 57 4 9 2 2 2" xfId="23605"/>
    <cellStyle name="Normal 57 4 9 2 3" xfId="18598"/>
    <cellStyle name="Normal 57 4 9 3" xfId="12614"/>
    <cellStyle name="Normal 57 4 9 3 2" xfId="25050"/>
    <cellStyle name="Normal 57 4 9 4" xfId="8911"/>
    <cellStyle name="Normal 57 4 9 4 2" xfId="21356"/>
    <cellStyle name="Normal 57 4 9 5" xfId="3893"/>
    <cellStyle name="Normal 57 4 9 5 2" xfId="16349"/>
    <cellStyle name="Normal 57 4 9 6" xfId="14801"/>
    <cellStyle name="Normal 57 4_Degree data" xfId="2488"/>
    <cellStyle name="Normal 57 5" xfId="166"/>
    <cellStyle name="Normal 57 5 10" xfId="969"/>
    <cellStyle name="Normal 57 5 10 2" xfId="11585"/>
    <cellStyle name="Normal 57 5 10 2 2" xfId="24021"/>
    <cellStyle name="Normal 57 5 10 3" xfId="10129"/>
    <cellStyle name="Normal 57 5 10 3 2" xfId="22574"/>
    <cellStyle name="Normal 57 5 10 4" xfId="5113"/>
    <cellStyle name="Normal 57 5 10 4 2" xfId="17567"/>
    <cellStyle name="Normal 57 5 10 5" xfId="13772"/>
    <cellStyle name="Normal 57 5 11" xfId="939"/>
    <cellStyle name="Normal 57 5 11 2" xfId="7737"/>
    <cellStyle name="Normal 57 5 11 2 2" xfId="20185"/>
    <cellStyle name="Normal 57 5 11 3" xfId="13742"/>
    <cellStyle name="Normal 57 5 12" xfId="11555"/>
    <cellStyle name="Normal 57 5 12 2" xfId="23991"/>
    <cellStyle name="Normal 57 5 13" xfId="6502"/>
    <cellStyle name="Normal 57 5 13 2" xfId="18953"/>
    <cellStyle name="Normal 57 5 14" xfId="2658"/>
    <cellStyle name="Normal 57 5 14 2" xfId="15178"/>
    <cellStyle name="Normal 57 5 15" xfId="13004"/>
    <cellStyle name="Normal 57 5 2" xfId="196"/>
    <cellStyle name="Normal 57 5 2 10" xfId="11687"/>
    <cellStyle name="Normal 57 5 2 10 2" xfId="24123"/>
    <cellStyle name="Normal 57 5 2 11" xfId="6547"/>
    <cellStyle name="Normal 57 5 2 11 2" xfId="18998"/>
    <cellStyle name="Normal 57 5 2 12" xfId="2715"/>
    <cellStyle name="Normal 57 5 2 12 2" xfId="15235"/>
    <cellStyle name="Normal 57 5 2 13" xfId="13034"/>
    <cellStyle name="Normal 57 5 2 2" xfId="519"/>
    <cellStyle name="Normal 57 5 2 2 10" xfId="2919"/>
    <cellStyle name="Normal 57 5 2 2 10 2" xfId="15439"/>
    <cellStyle name="Normal 57 5 2 2 11" xfId="13340"/>
    <cellStyle name="Normal 57 5 2 2 2" xfId="879"/>
    <cellStyle name="Normal 57 5 2 2 2 2" xfId="1536"/>
    <cellStyle name="Normal 57 5 2 2 2 2 2" xfId="9375"/>
    <cellStyle name="Normal 57 5 2 2 2 2 2 2" xfId="21820"/>
    <cellStyle name="Normal 57 5 2 2 2 2 3" xfId="4357"/>
    <cellStyle name="Normal 57 5 2 2 2 2 3 2" xfId="16813"/>
    <cellStyle name="Normal 57 5 2 2 2 2 4" xfId="14339"/>
    <cellStyle name="Normal 57 5 2 2 2 3" xfId="5682"/>
    <cellStyle name="Normal 57 5 2 2 2 3 2" xfId="10698"/>
    <cellStyle name="Normal 57 5 2 2 2 3 2 2" xfId="23143"/>
    <cellStyle name="Normal 57 5 2 2 2 3 3" xfId="18136"/>
    <cellStyle name="Normal 57 5 2 2 2 4" xfId="8491"/>
    <cellStyle name="Normal 57 5 2 2 2 4 2" xfId="20937"/>
    <cellStyle name="Normal 57 5 2 2 2 5" xfId="12152"/>
    <cellStyle name="Normal 57 5 2 2 2 5 2" xfId="24588"/>
    <cellStyle name="Normal 57 5 2 2 2 6" xfId="6968"/>
    <cellStyle name="Normal 57 5 2 2 2 6 2" xfId="19419"/>
    <cellStyle name="Normal 57 5 2 2 2 7" xfId="3422"/>
    <cellStyle name="Normal 57 5 2 2 2 7 2" xfId="15930"/>
    <cellStyle name="Normal 57 5 2 2 2 8" xfId="13687"/>
    <cellStyle name="Normal 57 5 2 2 3" xfId="1884"/>
    <cellStyle name="Normal 57 5 2 2 3 2" xfId="4623"/>
    <cellStyle name="Normal 57 5 2 2 3 2 2" xfId="9641"/>
    <cellStyle name="Normal 57 5 2 2 3 2 2 2" xfId="22086"/>
    <cellStyle name="Normal 57 5 2 2 3 2 3" xfId="17079"/>
    <cellStyle name="Normal 57 5 2 2 3 3" xfId="6031"/>
    <cellStyle name="Normal 57 5 2 2 3 3 2" xfId="11046"/>
    <cellStyle name="Normal 57 5 2 2 3 3 2 2" xfId="23491"/>
    <cellStyle name="Normal 57 5 2 2 3 3 3" xfId="18484"/>
    <cellStyle name="Normal 57 5 2 2 3 4" xfId="8757"/>
    <cellStyle name="Normal 57 5 2 2 3 4 2" xfId="21203"/>
    <cellStyle name="Normal 57 5 2 2 3 5" xfId="12500"/>
    <cellStyle name="Normal 57 5 2 2 3 5 2" xfId="24936"/>
    <cellStyle name="Normal 57 5 2 2 3 6" xfId="7234"/>
    <cellStyle name="Normal 57 5 2 2 3 6 2" xfId="19685"/>
    <cellStyle name="Normal 57 5 2 2 3 7" xfId="3688"/>
    <cellStyle name="Normal 57 5 2 2 3 7 2" xfId="16196"/>
    <cellStyle name="Normal 57 5 2 2 3 8" xfId="14687"/>
    <cellStyle name="Normal 57 5 2 2 4" xfId="2442"/>
    <cellStyle name="Normal 57 5 2 2 4 2" xfId="5067"/>
    <cellStyle name="Normal 57 5 2 2 4 2 2" xfId="10084"/>
    <cellStyle name="Normal 57 5 2 2 4 2 2 2" xfId="22529"/>
    <cellStyle name="Normal 57 5 2 2 4 2 3" xfId="17522"/>
    <cellStyle name="Normal 57 5 2 2 4 3" xfId="6465"/>
    <cellStyle name="Normal 57 5 2 2 4 3 2" xfId="11480"/>
    <cellStyle name="Normal 57 5 2 2 4 3 2 2" xfId="23925"/>
    <cellStyle name="Normal 57 5 2 2 4 3 3" xfId="18918"/>
    <cellStyle name="Normal 57 5 2 2 4 4" xfId="8172"/>
    <cellStyle name="Normal 57 5 2 2 4 4 2" xfId="20620"/>
    <cellStyle name="Normal 57 5 2 2 4 5" xfId="12934"/>
    <cellStyle name="Normal 57 5 2 2 4 5 2" xfId="25370"/>
    <cellStyle name="Normal 57 5 2 2 4 6" xfId="7678"/>
    <cellStyle name="Normal 57 5 2 2 4 6 2" xfId="20128"/>
    <cellStyle name="Normal 57 5 2 2 4 7" xfId="3102"/>
    <cellStyle name="Normal 57 5 2 2 4 7 2" xfId="15613"/>
    <cellStyle name="Normal 57 5 2 2 4 8" xfId="15121"/>
    <cellStyle name="Normal 57 5 2 2 5" xfId="1275"/>
    <cellStyle name="Normal 57 5 2 2 5 2" xfId="9058"/>
    <cellStyle name="Normal 57 5 2 2 5 2 2" xfId="21503"/>
    <cellStyle name="Normal 57 5 2 2 5 3" xfId="4040"/>
    <cellStyle name="Normal 57 5 2 2 5 3 2" xfId="16496"/>
    <cellStyle name="Normal 57 5 2 2 5 4" xfId="14078"/>
    <cellStyle name="Normal 57 5 2 2 6" xfId="5421"/>
    <cellStyle name="Normal 57 5 2 2 6 2" xfId="10437"/>
    <cellStyle name="Normal 57 5 2 2 6 2 2" xfId="22882"/>
    <cellStyle name="Normal 57 5 2 2 6 3" xfId="17875"/>
    <cellStyle name="Normal 57 5 2 2 7" xfId="7998"/>
    <cellStyle name="Normal 57 5 2 2 7 2" xfId="20446"/>
    <cellStyle name="Normal 57 5 2 2 8" xfId="11891"/>
    <cellStyle name="Normal 57 5 2 2 8 2" xfId="24327"/>
    <cellStyle name="Normal 57 5 2 2 9" xfId="6651"/>
    <cellStyle name="Normal 57 5 2 2 9 2" xfId="19102"/>
    <cellStyle name="Normal 57 5 2 2_Degree data" xfId="2501"/>
    <cellStyle name="Normal 57 5 2 3" xfId="412"/>
    <cellStyle name="Normal 57 5 2 3 10" xfId="13236"/>
    <cellStyle name="Normal 57 5 2 3 2" xfId="773"/>
    <cellStyle name="Normal 57 5 2 3 2 2" xfId="1537"/>
    <cellStyle name="Normal 57 5 2 3 2 2 2" xfId="9642"/>
    <cellStyle name="Normal 57 5 2 3 2 2 2 2" xfId="22087"/>
    <cellStyle name="Normal 57 5 2 3 2 2 3" xfId="4624"/>
    <cellStyle name="Normal 57 5 2 3 2 2 3 2" xfId="17080"/>
    <cellStyle name="Normal 57 5 2 3 2 2 4" xfId="14340"/>
    <cellStyle name="Normal 57 5 2 3 2 3" xfId="5683"/>
    <cellStyle name="Normal 57 5 2 3 2 3 2" xfId="10699"/>
    <cellStyle name="Normal 57 5 2 3 2 3 2 2" xfId="23144"/>
    <cellStyle name="Normal 57 5 2 3 2 3 3" xfId="18137"/>
    <cellStyle name="Normal 57 5 2 3 2 4" xfId="8758"/>
    <cellStyle name="Normal 57 5 2 3 2 4 2" xfId="21204"/>
    <cellStyle name="Normal 57 5 2 3 2 5" xfId="12153"/>
    <cellStyle name="Normal 57 5 2 3 2 5 2" xfId="24589"/>
    <cellStyle name="Normal 57 5 2 3 2 6" xfId="7235"/>
    <cellStyle name="Normal 57 5 2 3 2 6 2" xfId="19686"/>
    <cellStyle name="Normal 57 5 2 3 2 7" xfId="3689"/>
    <cellStyle name="Normal 57 5 2 3 2 7 2" xfId="16197"/>
    <cellStyle name="Normal 57 5 2 3 2 8" xfId="13583"/>
    <cellStyle name="Normal 57 5 2 3 3" xfId="1885"/>
    <cellStyle name="Normal 57 5 2 3 3 2" xfId="4963"/>
    <cellStyle name="Normal 57 5 2 3 3 2 2" xfId="9980"/>
    <cellStyle name="Normal 57 5 2 3 3 2 2 2" xfId="22425"/>
    <cellStyle name="Normal 57 5 2 3 3 2 3" xfId="17418"/>
    <cellStyle name="Normal 57 5 2 3 3 3" xfId="6032"/>
    <cellStyle name="Normal 57 5 2 3 3 3 2" xfId="11047"/>
    <cellStyle name="Normal 57 5 2 3 3 3 2 2" xfId="23492"/>
    <cellStyle name="Normal 57 5 2 3 3 3 3" xfId="18485"/>
    <cellStyle name="Normal 57 5 2 3 3 4" xfId="8387"/>
    <cellStyle name="Normal 57 5 2 3 3 4 2" xfId="20833"/>
    <cellStyle name="Normal 57 5 2 3 3 5" xfId="12501"/>
    <cellStyle name="Normal 57 5 2 3 3 5 2" xfId="24937"/>
    <cellStyle name="Normal 57 5 2 3 3 6" xfId="7574"/>
    <cellStyle name="Normal 57 5 2 3 3 6 2" xfId="20024"/>
    <cellStyle name="Normal 57 5 2 3 3 7" xfId="3318"/>
    <cellStyle name="Normal 57 5 2 3 3 7 2" xfId="15826"/>
    <cellStyle name="Normal 57 5 2 3 3 8" xfId="14688"/>
    <cellStyle name="Normal 57 5 2 3 4" xfId="2335"/>
    <cellStyle name="Normal 57 5 2 3 4 2" xfId="6361"/>
    <cellStyle name="Normal 57 5 2 3 4 2 2" xfId="11376"/>
    <cellStyle name="Normal 57 5 2 3 4 2 2 2" xfId="23821"/>
    <cellStyle name="Normal 57 5 2 3 4 2 3" xfId="18814"/>
    <cellStyle name="Normal 57 5 2 3 4 3" xfId="12830"/>
    <cellStyle name="Normal 57 5 2 3 4 3 2" xfId="25266"/>
    <cellStyle name="Normal 57 5 2 3 4 4" xfId="9271"/>
    <cellStyle name="Normal 57 5 2 3 4 4 2" xfId="21716"/>
    <cellStyle name="Normal 57 5 2 3 4 5" xfId="4253"/>
    <cellStyle name="Normal 57 5 2 3 4 5 2" xfId="16709"/>
    <cellStyle name="Normal 57 5 2 3 4 6" xfId="15017"/>
    <cellStyle name="Normal 57 5 2 3 5" xfId="1171"/>
    <cellStyle name="Normal 57 5 2 3 5 2" xfId="10333"/>
    <cellStyle name="Normal 57 5 2 3 5 2 2" xfId="22778"/>
    <cellStyle name="Normal 57 5 2 3 5 3" xfId="5317"/>
    <cellStyle name="Normal 57 5 2 3 5 3 2" xfId="17771"/>
    <cellStyle name="Normal 57 5 2 3 5 4" xfId="13974"/>
    <cellStyle name="Normal 57 5 2 3 6" xfId="7894"/>
    <cellStyle name="Normal 57 5 2 3 6 2" xfId="20342"/>
    <cellStyle name="Normal 57 5 2 3 7" xfId="11787"/>
    <cellStyle name="Normal 57 5 2 3 7 2" xfId="24223"/>
    <cellStyle name="Normal 57 5 2 3 8" xfId="6864"/>
    <cellStyle name="Normal 57 5 2 3 8 2" xfId="19315"/>
    <cellStyle name="Normal 57 5 2 3 9" xfId="2815"/>
    <cellStyle name="Normal 57 5 2 3 9 2" xfId="15335"/>
    <cellStyle name="Normal 57 5 2 3_Degree data" xfId="2502"/>
    <cellStyle name="Normal 57 5 2 4" xfId="310"/>
    <cellStyle name="Normal 57 5 2 4 2" xfId="1535"/>
    <cellStyle name="Normal 57 5 2 4 2 2" xfId="9171"/>
    <cellStyle name="Normal 57 5 2 4 2 2 2" xfId="21616"/>
    <cellStyle name="Normal 57 5 2 4 2 3" xfId="4153"/>
    <cellStyle name="Normal 57 5 2 4 2 3 2" xfId="16609"/>
    <cellStyle name="Normal 57 5 2 4 2 4" xfId="14338"/>
    <cellStyle name="Normal 57 5 2 4 3" xfId="5681"/>
    <cellStyle name="Normal 57 5 2 4 3 2" xfId="10697"/>
    <cellStyle name="Normal 57 5 2 4 3 2 2" xfId="23142"/>
    <cellStyle name="Normal 57 5 2 4 3 3" xfId="18135"/>
    <cellStyle name="Normal 57 5 2 4 4" xfId="8287"/>
    <cellStyle name="Normal 57 5 2 4 4 2" xfId="20733"/>
    <cellStyle name="Normal 57 5 2 4 5" xfId="12151"/>
    <cellStyle name="Normal 57 5 2 4 5 2" xfId="24587"/>
    <cellStyle name="Normal 57 5 2 4 6" xfId="6764"/>
    <cellStyle name="Normal 57 5 2 4 6 2" xfId="19215"/>
    <cellStyle name="Normal 57 5 2 4 7" xfId="3218"/>
    <cellStyle name="Normal 57 5 2 4 7 2" xfId="15726"/>
    <cellStyle name="Normal 57 5 2 4 8" xfId="13136"/>
    <cellStyle name="Normal 57 5 2 5" xfId="672"/>
    <cellStyle name="Normal 57 5 2 5 2" xfId="1883"/>
    <cellStyle name="Normal 57 5 2 5 2 2" xfId="9640"/>
    <cellStyle name="Normal 57 5 2 5 2 2 2" xfId="22085"/>
    <cellStyle name="Normal 57 5 2 5 2 3" xfId="4622"/>
    <cellStyle name="Normal 57 5 2 5 2 3 2" xfId="17078"/>
    <cellStyle name="Normal 57 5 2 5 2 4" xfId="14686"/>
    <cellStyle name="Normal 57 5 2 5 3" xfId="6030"/>
    <cellStyle name="Normal 57 5 2 5 3 2" xfId="11045"/>
    <cellStyle name="Normal 57 5 2 5 3 2 2" xfId="23490"/>
    <cellStyle name="Normal 57 5 2 5 3 3" xfId="18483"/>
    <cellStyle name="Normal 57 5 2 5 4" xfId="8756"/>
    <cellStyle name="Normal 57 5 2 5 4 2" xfId="21202"/>
    <cellStyle name="Normal 57 5 2 5 5" xfId="12499"/>
    <cellStyle name="Normal 57 5 2 5 5 2" xfId="24935"/>
    <cellStyle name="Normal 57 5 2 5 6" xfId="7233"/>
    <cellStyle name="Normal 57 5 2 5 6 2" xfId="19684"/>
    <cellStyle name="Normal 57 5 2 5 7" xfId="3687"/>
    <cellStyle name="Normal 57 5 2 5 7 2" xfId="16195"/>
    <cellStyle name="Normal 57 5 2 5 8" xfId="13483"/>
    <cellStyle name="Normal 57 5 2 6" xfId="2233"/>
    <cellStyle name="Normal 57 5 2 6 2" xfId="4863"/>
    <cellStyle name="Normal 57 5 2 6 2 2" xfId="9880"/>
    <cellStyle name="Normal 57 5 2 6 2 2 2" xfId="22325"/>
    <cellStyle name="Normal 57 5 2 6 2 3" xfId="17318"/>
    <cellStyle name="Normal 57 5 2 6 3" xfId="6261"/>
    <cellStyle name="Normal 57 5 2 6 3 2" xfId="11276"/>
    <cellStyle name="Normal 57 5 2 6 3 2 2" xfId="23721"/>
    <cellStyle name="Normal 57 5 2 6 3 3" xfId="18714"/>
    <cellStyle name="Normal 57 5 2 6 4" xfId="8068"/>
    <cellStyle name="Normal 57 5 2 6 4 2" xfId="20516"/>
    <cellStyle name="Normal 57 5 2 6 5" xfId="12730"/>
    <cellStyle name="Normal 57 5 2 6 5 2" xfId="25166"/>
    <cellStyle name="Normal 57 5 2 6 6" xfId="7474"/>
    <cellStyle name="Normal 57 5 2 6 6 2" xfId="19924"/>
    <cellStyle name="Normal 57 5 2 6 7" xfId="2995"/>
    <cellStyle name="Normal 57 5 2 6 7 2" xfId="15509"/>
    <cellStyle name="Normal 57 5 2 6 8" xfId="14917"/>
    <cellStyle name="Normal 57 5 2 7" xfId="1071"/>
    <cellStyle name="Normal 57 5 2 7 2" xfId="8954"/>
    <cellStyle name="Normal 57 5 2 7 2 2" xfId="21399"/>
    <cellStyle name="Normal 57 5 2 7 3" xfId="3936"/>
    <cellStyle name="Normal 57 5 2 7 3 2" xfId="16392"/>
    <cellStyle name="Normal 57 5 2 7 4" xfId="13874"/>
    <cellStyle name="Normal 57 5 2 8" xfId="5217"/>
    <cellStyle name="Normal 57 5 2 8 2" xfId="10233"/>
    <cellStyle name="Normal 57 5 2 8 2 2" xfId="22678"/>
    <cellStyle name="Normal 57 5 2 8 3" xfId="17671"/>
    <cellStyle name="Normal 57 5 2 9" xfId="7794"/>
    <cellStyle name="Normal 57 5 2 9 2" xfId="20242"/>
    <cellStyle name="Normal 57 5 2_Degree data" xfId="2500"/>
    <cellStyle name="Normal 57 5 3" xfId="355"/>
    <cellStyle name="Normal 57 5 3 10" xfId="6590"/>
    <cellStyle name="Normal 57 5 3 10 2" xfId="19041"/>
    <cellStyle name="Normal 57 5 3 11" xfId="2758"/>
    <cellStyle name="Normal 57 5 3 11 2" xfId="15278"/>
    <cellStyle name="Normal 57 5 3 12" xfId="13179"/>
    <cellStyle name="Normal 57 5 3 2" xfId="457"/>
    <cellStyle name="Normal 57 5 3 2 10" xfId="13279"/>
    <cellStyle name="Normal 57 5 3 2 2" xfId="818"/>
    <cellStyle name="Normal 57 5 3 2 2 2" xfId="1539"/>
    <cellStyle name="Normal 57 5 3 2 2 2 2" xfId="9644"/>
    <cellStyle name="Normal 57 5 3 2 2 2 2 2" xfId="22089"/>
    <cellStyle name="Normal 57 5 3 2 2 2 3" xfId="4626"/>
    <cellStyle name="Normal 57 5 3 2 2 2 3 2" xfId="17082"/>
    <cellStyle name="Normal 57 5 3 2 2 2 4" xfId="14342"/>
    <cellStyle name="Normal 57 5 3 2 2 3" xfId="5685"/>
    <cellStyle name="Normal 57 5 3 2 2 3 2" xfId="10701"/>
    <cellStyle name="Normal 57 5 3 2 2 3 2 2" xfId="23146"/>
    <cellStyle name="Normal 57 5 3 2 2 3 3" xfId="18139"/>
    <cellStyle name="Normal 57 5 3 2 2 4" xfId="8760"/>
    <cellStyle name="Normal 57 5 3 2 2 4 2" xfId="21206"/>
    <cellStyle name="Normal 57 5 3 2 2 5" xfId="12155"/>
    <cellStyle name="Normal 57 5 3 2 2 5 2" xfId="24591"/>
    <cellStyle name="Normal 57 5 3 2 2 6" xfId="7237"/>
    <cellStyle name="Normal 57 5 3 2 2 6 2" xfId="19688"/>
    <cellStyle name="Normal 57 5 3 2 2 7" xfId="3691"/>
    <cellStyle name="Normal 57 5 3 2 2 7 2" xfId="16199"/>
    <cellStyle name="Normal 57 5 3 2 2 8" xfId="13626"/>
    <cellStyle name="Normal 57 5 3 2 3" xfId="1887"/>
    <cellStyle name="Normal 57 5 3 2 3 2" xfId="5006"/>
    <cellStyle name="Normal 57 5 3 2 3 2 2" xfId="10023"/>
    <cellStyle name="Normal 57 5 3 2 3 2 2 2" xfId="22468"/>
    <cellStyle name="Normal 57 5 3 2 3 2 3" xfId="17461"/>
    <cellStyle name="Normal 57 5 3 2 3 3" xfId="6034"/>
    <cellStyle name="Normal 57 5 3 2 3 3 2" xfId="11049"/>
    <cellStyle name="Normal 57 5 3 2 3 3 2 2" xfId="23494"/>
    <cellStyle name="Normal 57 5 3 2 3 3 3" xfId="18487"/>
    <cellStyle name="Normal 57 5 3 2 3 4" xfId="8430"/>
    <cellStyle name="Normal 57 5 3 2 3 4 2" xfId="20876"/>
    <cellStyle name="Normal 57 5 3 2 3 5" xfId="12503"/>
    <cellStyle name="Normal 57 5 3 2 3 5 2" xfId="24939"/>
    <cellStyle name="Normal 57 5 3 2 3 6" xfId="7617"/>
    <cellStyle name="Normal 57 5 3 2 3 6 2" xfId="20067"/>
    <cellStyle name="Normal 57 5 3 2 3 7" xfId="3361"/>
    <cellStyle name="Normal 57 5 3 2 3 7 2" xfId="15869"/>
    <cellStyle name="Normal 57 5 3 2 3 8" xfId="14690"/>
    <cellStyle name="Normal 57 5 3 2 4" xfId="2380"/>
    <cellStyle name="Normal 57 5 3 2 4 2" xfId="6404"/>
    <cellStyle name="Normal 57 5 3 2 4 2 2" xfId="11419"/>
    <cellStyle name="Normal 57 5 3 2 4 2 2 2" xfId="23864"/>
    <cellStyle name="Normal 57 5 3 2 4 2 3" xfId="18857"/>
    <cellStyle name="Normal 57 5 3 2 4 3" xfId="12873"/>
    <cellStyle name="Normal 57 5 3 2 4 3 2" xfId="25309"/>
    <cellStyle name="Normal 57 5 3 2 4 4" xfId="9314"/>
    <cellStyle name="Normal 57 5 3 2 4 4 2" xfId="21759"/>
    <cellStyle name="Normal 57 5 3 2 4 5" xfId="4296"/>
    <cellStyle name="Normal 57 5 3 2 4 5 2" xfId="16752"/>
    <cellStyle name="Normal 57 5 3 2 4 6" xfId="15060"/>
    <cellStyle name="Normal 57 5 3 2 5" xfId="1214"/>
    <cellStyle name="Normal 57 5 3 2 5 2" xfId="10376"/>
    <cellStyle name="Normal 57 5 3 2 5 2 2" xfId="22821"/>
    <cellStyle name="Normal 57 5 3 2 5 3" xfId="5360"/>
    <cellStyle name="Normal 57 5 3 2 5 3 2" xfId="17814"/>
    <cellStyle name="Normal 57 5 3 2 5 4" xfId="14017"/>
    <cellStyle name="Normal 57 5 3 2 6" xfId="7937"/>
    <cellStyle name="Normal 57 5 3 2 6 2" xfId="20385"/>
    <cellStyle name="Normal 57 5 3 2 7" xfId="11830"/>
    <cellStyle name="Normal 57 5 3 2 7 2" xfId="24266"/>
    <cellStyle name="Normal 57 5 3 2 8" xfId="6907"/>
    <cellStyle name="Normal 57 5 3 2 8 2" xfId="19358"/>
    <cellStyle name="Normal 57 5 3 2 9" xfId="2858"/>
    <cellStyle name="Normal 57 5 3 2 9 2" xfId="15378"/>
    <cellStyle name="Normal 57 5 3 2_Degree data" xfId="2504"/>
    <cellStyle name="Normal 57 5 3 3" xfId="716"/>
    <cellStyle name="Normal 57 5 3 3 2" xfId="1538"/>
    <cellStyle name="Normal 57 5 3 3 2 2" xfId="9214"/>
    <cellStyle name="Normal 57 5 3 3 2 2 2" xfId="21659"/>
    <cellStyle name="Normal 57 5 3 3 2 3" xfId="4196"/>
    <cellStyle name="Normal 57 5 3 3 2 3 2" xfId="16652"/>
    <cellStyle name="Normal 57 5 3 3 2 4" xfId="14341"/>
    <cellStyle name="Normal 57 5 3 3 3" xfId="5684"/>
    <cellStyle name="Normal 57 5 3 3 3 2" xfId="10700"/>
    <cellStyle name="Normal 57 5 3 3 3 2 2" xfId="23145"/>
    <cellStyle name="Normal 57 5 3 3 3 3" xfId="18138"/>
    <cellStyle name="Normal 57 5 3 3 4" xfId="8330"/>
    <cellStyle name="Normal 57 5 3 3 4 2" xfId="20776"/>
    <cellStyle name="Normal 57 5 3 3 5" xfId="12154"/>
    <cellStyle name="Normal 57 5 3 3 5 2" xfId="24590"/>
    <cellStyle name="Normal 57 5 3 3 6" xfId="6807"/>
    <cellStyle name="Normal 57 5 3 3 6 2" xfId="19258"/>
    <cellStyle name="Normal 57 5 3 3 7" xfId="3261"/>
    <cellStyle name="Normal 57 5 3 3 7 2" xfId="15769"/>
    <cellStyle name="Normal 57 5 3 3 8" xfId="13526"/>
    <cellStyle name="Normal 57 5 3 4" xfId="1886"/>
    <cellStyle name="Normal 57 5 3 4 2" xfId="4625"/>
    <cellStyle name="Normal 57 5 3 4 2 2" xfId="9643"/>
    <cellStyle name="Normal 57 5 3 4 2 2 2" xfId="22088"/>
    <cellStyle name="Normal 57 5 3 4 2 3" xfId="17081"/>
    <cellStyle name="Normal 57 5 3 4 3" xfId="6033"/>
    <cellStyle name="Normal 57 5 3 4 3 2" xfId="11048"/>
    <cellStyle name="Normal 57 5 3 4 3 2 2" xfId="23493"/>
    <cellStyle name="Normal 57 5 3 4 3 3" xfId="18486"/>
    <cellStyle name="Normal 57 5 3 4 4" xfId="8759"/>
    <cellStyle name="Normal 57 5 3 4 4 2" xfId="21205"/>
    <cellStyle name="Normal 57 5 3 4 5" xfId="12502"/>
    <cellStyle name="Normal 57 5 3 4 5 2" xfId="24938"/>
    <cellStyle name="Normal 57 5 3 4 6" xfId="7236"/>
    <cellStyle name="Normal 57 5 3 4 6 2" xfId="19687"/>
    <cellStyle name="Normal 57 5 3 4 7" xfId="3690"/>
    <cellStyle name="Normal 57 5 3 4 7 2" xfId="16198"/>
    <cellStyle name="Normal 57 5 3 4 8" xfId="14689"/>
    <cellStyle name="Normal 57 5 3 5" xfId="2278"/>
    <cellStyle name="Normal 57 5 3 5 2" xfId="4906"/>
    <cellStyle name="Normal 57 5 3 5 2 2" xfId="9923"/>
    <cellStyle name="Normal 57 5 3 5 2 2 2" xfId="22368"/>
    <cellStyle name="Normal 57 5 3 5 2 3" xfId="17361"/>
    <cellStyle name="Normal 57 5 3 5 3" xfId="6304"/>
    <cellStyle name="Normal 57 5 3 5 3 2" xfId="11319"/>
    <cellStyle name="Normal 57 5 3 5 3 2 2" xfId="23764"/>
    <cellStyle name="Normal 57 5 3 5 3 3" xfId="18757"/>
    <cellStyle name="Normal 57 5 3 5 4" xfId="8111"/>
    <cellStyle name="Normal 57 5 3 5 4 2" xfId="20559"/>
    <cellStyle name="Normal 57 5 3 5 5" xfId="12773"/>
    <cellStyle name="Normal 57 5 3 5 5 2" xfId="25209"/>
    <cellStyle name="Normal 57 5 3 5 6" xfId="7517"/>
    <cellStyle name="Normal 57 5 3 5 6 2" xfId="19967"/>
    <cellStyle name="Normal 57 5 3 5 7" xfId="3041"/>
    <cellStyle name="Normal 57 5 3 5 7 2" xfId="15552"/>
    <cellStyle name="Normal 57 5 3 5 8" xfId="14960"/>
    <cellStyle name="Normal 57 5 3 6" xfId="1114"/>
    <cellStyle name="Normal 57 5 3 6 2" xfId="8997"/>
    <cellStyle name="Normal 57 5 3 6 2 2" xfId="21442"/>
    <cellStyle name="Normal 57 5 3 6 3" xfId="3979"/>
    <cellStyle name="Normal 57 5 3 6 3 2" xfId="16435"/>
    <cellStyle name="Normal 57 5 3 6 4" xfId="13917"/>
    <cellStyle name="Normal 57 5 3 7" xfId="5260"/>
    <cellStyle name="Normal 57 5 3 7 2" xfId="10276"/>
    <cellStyle name="Normal 57 5 3 7 2 2" xfId="22721"/>
    <cellStyle name="Normal 57 5 3 7 3" xfId="17714"/>
    <cellStyle name="Normal 57 5 3 8" xfId="7837"/>
    <cellStyle name="Normal 57 5 3 8 2" xfId="20285"/>
    <cellStyle name="Normal 57 5 3 9" xfId="11730"/>
    <cellStyle name="Normal 57 5 3 9 2" xfId="24166"/>
    <cellStyle name="Normal 57 5 3_Degree data" xfId="2503"/>
    <cellStyle name="Normal 57 5 4" xfId="261"/>
    <cellStyle name="Normal 57 5 4 10" xfId="6607"/>
    <cellStyle name="Normal 57 5 4 10 2" xfId="19058"/>
    <cellStyle name="Normal 57 5 4 11" xfId="2670"/>
    <cellStyle name="Normal 57 5 4 11 2" xfId="15190"/>
    <cellStyle name="Normal 57 5 4 12" xfId="13091"/>
    <cellStyle name="Normal 57 5 4 2" xfId="475"/>
    <cellStyle name="Normal 57 5 4 2 10" xfId="13296"/>
    <cellStyle name="Normal 57 5 4 2 2" xfId="835"/>
    <cellStyle name="Normal 57 5 4 2 2 2" xfId="1541"/>
    <cellStyle name="Normal 57 5 4 2 2 2 2" xfId="9646"/>
    <cellStyle name="Normal 57 5 4 2 2 2 2 2" xfId="22091"/>
    <cellStyle name="Normal 57 5 4 2 2 2 3" xfId="4628"/>
    <cellStyle name="Normal 57 5 4 2 2 2 3 2" xfId="17084"/>
    <cellStyle name="Normal 57 5 4 2 2 2 4" xfId="14344"/>
    <cellStyle name="Normal 57 5 4 2 2 3" xfId="5687"/>
    <cellStyle name="Normal 57 5 4 2 2 3 2" xfId="10703"/>
    <cellStyle name="Normal 57 5 4 2 2 3 2 2" xfId="23148"/>
    <cellStyle name="Normal 57 5 4 2 2 3 3" xfId="18141"/>
    <cellStyle name="Normal 57 5 4 2 2 4" xfId="8762"/>
    <cellStyle name="Normal 57 5 4 2 2 4 2" xfId="21208"/>
    <cellStyle name="Normal 57 5 4 2 2 5" xfId="12157"/>
    <cellStyle name="Normal 57 5 4 2 2 5 2" xfId="24593"/>
    <cellStyle name="Normal 57 5 4 2 2 6" xfId="7239"/>
    <cellStyle name="Normal 57 5 4 2 2 6 2" xfId="19690"/>
    <cellStyle name="Normal 57 5 4 2 2 7" xfId="3693"/>
    <cellStyle name="Normal 57 5 4 2 2 7 2" xfId="16201"/>
    <cellStyle name="Normal 57 5 4 2 2 8" xfId="13643"/>
    <cellStyle name="Normal 57 5 4 2 3" xfId="1889"/>
    <cellStyle name="Normal 57 5 4 2 3 2" xfId="5023"/>
    <cellStyle name="Normal 57 5 4 2 3 2 2" xfId="10040"/>
    <cellStyle name="Normal 57 5 4 2 3 2 2 2" xfId="22485"/>
    <cellStyle name="Normal 57 5 4 2 3 2 3" xfId="17478"/>
    <cellStyle name="Normal 57 5 4 2 3 3" xfId="6036"/>
    <cellStyle name="Normal 57 5 4 2 3 3 2" xfId="11051"/>
    <cellStyle name="Normal 57 5 4 2 3 3 2 2" xfId="23496"/>
    <cellStyle name="Normal 57 5 4 2 3 3 3" xfId="18489"/>
    <cellStyle name="Normal 57 5 4 2 3 4" xfId="8447"/>
    <cellStyle name="Normal 57 5 4 2 3 4 2" xfId="20893"/>
    <cellStyle name="Normal 57 5 4 2 3 5" xfId="12505"/>
    <cellStyle name="Normal 57 5 4 2 3 5 2" xfId="24941"/>
    <cellStyle name="Normal 57 5 4 2 3 6" xfId="7634"/>
    <cellStyle name="Normal 57 5 4 2 3 6 2" xfId="20084"/>
    <cellStyle name="Normal 57 5 4 2 3 7" xfId="3378"/>
    <cellStyle name="Normal 57 5 4 2 3 7 2" xfId="15886"/>
    <cellStyle name="Normal 57 5 4 2 3 8" xfId="14692"/>
    <cellStyle name="Normal 57 5 4 2 4" xfId="2398"/>
    <cellStyle name="Normal 57 5 4 2 4 2" xfId="6421"/>
    <cellStyle name="Normal 57 5 4 2 4 2 2" xfId="11436"/>
    <cellStyle name="Normal 57 5 4 2 4 2 2 2" xfId="23881"/>
    <cellStyle name="Normal 57 5 4 2 4 2 3" xfId="18874"/>
    <cellStyle name="Normal 57 5 4 2 4 3" xfId="12890"/>
    <cellStyle name="Normal 57 5 4 2 4 3 2" xfId="25326"/>
    <cellStyle name="Normal 57 5 4 2 4 4" xfId="9331"/>
    <cellStyle name="Normal 57 5 4 2 4 4 2" xfId="21776"/>
    <cellStyle name="Normal 57 5 4 2 4 5" xfId="4313"/>
    <cellStyle name="Normal 57 5 4 2 4 5 2" xfId="16769"/>
    <cellStyle name="Normal 57 5 4 2 4 6" xfId="15077"/>
    <cellStyle name="Normal 57 5 4 2 5" xfId="1231"/>
    <cellStyle name="Normal 57 5 4 2 5 2" xfId="10393"/>
    <cellStyle name="Normal 57 5 4 2 5 2 2" xfId="22838"/>
    <cellStyle name="Normal 57 5 4 2 5 3" xfId="5377"/>
    <cellStyle name="Normal 57 5 4 2 5 3 2" xfId="17831"/>
    <cellStyle name="Normal 57 5 4 2 5 4" xfId="14034"/>
    <cellStyle name="Normal 57 5 4 2 6" xfId="7954"/>
    <cellStyle name="Normal 57 5 4 2 6 2" xfId="20402"/>
    <cellStyle name="Normal 57 5 4 2 7" xfId="11847"/>
    <cellStyle name="Normal 57 5 4 2 7 2" xfId="24283"/>
    <cellStyle name="Normal 57 5 4 2 8" xfId="6924"/>
    <cellStyle name="Normal 57 5 4 2 8 2" xfId="19375"/>
    <cellStyle name="Normal 57 5 4 2 9" xfId="2875"/>
    <cellStyle name="Normal 57 5 4 2 9 2" xfId="15395"/>
    <cellStyle name="Normal 57 5 4 2_Degree data" xfId="2506"/>
    <cellStyle name="Normal 57 5 4 3" xfId="624"/>
    <cellStyle name="Normal 57 5 4 3 2" xfId="1540"/>
    <cellStyle name="Normal 57 5 4 3 2 2" xfId="9126"/>
    <cellStyle name="Normal 57 5 4 3 2 2 2" xfId="21571"/>
    <cellStyle name="Normal 57 5 4 3 2 3" xfId="4108"/>
    <cellStyle name="Normal 57 5 4 3 2 3 2" xfId="16564"/>
    <cellStyle name="Normal 57 5 4 3 2 4" xfId="14343"/>
    <cellStyle name="Normal 57 5 4 3 3" xfId="5686"/>
    <cellStyle name="Normal 57 5 4 3 3 2" xfId="10702"/>
    <cellStyle name="Normal 57 5 4 3 3 2 2" xfId="23147"/>
    <cellStyle name="Normal 57 5 4 3 3 3" xfId="18140"/>
    <cellStyle name="Normal 57 5 4 3 4" xfId="8242"/>
    <cellStyle name="Normal 57 5 4 3 4 2" xfId="20688"/>
    <cellStyle name="Normal 57 5 4 3 5" xfId="12156"/>
    <cellStyle name="Normal 57 5 4 3 5 2" xfId="24592"/>
    <cellStyle name="Normal 57 5 4 3 6" xfId="6719"/>
    <cellStyle name="Normal 57 5 4 3 6 2" xfId="19170"/>
    <cellStyle name="Normal 57 5 4 3 7" xfId="3173"/>
    <cellStyle name="Normal 57 5 4 3 7 2" xfId="15681"/>
    <cellStyle name="Normal 57 5 4 3 8" xfId="13438"/>
    <cellStyle name="Normal 57 5 4 4" xfId="1888"/>
    <cellStyle name="Normal 57 5 4 4 2" xfId="4627"/>
    <cellStyle name="Normal 57 5 4 4 2 2" xfId="9645"/>
    <cellStyle name="Normal 57 5 4 4 2 2 2" xfId="22090"/>
    <cellStyle name="Normal 57 5 4 4 2 3" xfId="17083"/>
    <cellStyle name="Normal 57 5 4 4 3" xfId="6035"/>
    <cellStyle name="Normal 57 5 4 4 3 2" xfId="11050"/>
    <cellStyle name="Normal 57 5 4 4 3 2 2" xfId="23495"/>
    <cellStyle name="Normal 57 5 4 4 3 3" xfId="18488"/>
    <cellStyle name="Normal 57 5 4 4 4" xfId="8761"/>
    <cellStyle name="Normal 57 5 4 4 4 2" xfId="21207"/>
    <cellStyle name="Normal 57 5 4 4 5" xfId="12504"/>
    <cellStyle name="Normal 57 5 4 4 5 2" xfId="24940"/>
    <cellStyle name="Normal 57 5 4 4 6" xfId="7238"/>
    <cellStyle name="Normal 57 5 4 4 6 2" xfId="19689"/>
    <cellStyle name="Normal 57 5 4 4 7" xfId="3692"/>
    <cellStyle name="Normal 57 5 4 4 7 2" xfId="16200"/>
    <cellStyle name="Normal 57 5 4 4 8" xfId="14691"/>
    <cellStyle name="Normal 57 5 4 5" xfId="2184"/>
    <cellStyle name="Normal 57 5 4 5 2" xfId="4818"/>
    <cellStyle name="Normal 57 5 4 5 2 2" xfId="9835"/>
    <cellStyle name="Normal 57 5 4 5 2 2 2" xfId="22280"/>
    <cellStyle name="Normal 57 5 4 5 2 3" xfId="17273"/>
    <cellStyle name="Normal 57 5 4 5 3" xfId="6216"/>
    <cellStyle name="Normal 57 5 4 5 3 2" xfId="11231"/>
    <cellStyle name="Normal 57 5 4 5 3 2 2" xfId="23676"/>
    <cellStyle name="Normal 57 5 4 5 3 3" xfId="18669"/>
    <cellStyle name="Normal 57 5 4 5 4" xfId="8128"/>
    <cellStyle name="Normal 57 5 4 5 4 2" xfId="20576"/>
    <cellStyle name="Normal 57 5 4 5 5" xfId="12685"/>
    <cellStyle name="Normal 57 5 4 5 5 2" xfId="25121"/>
    <cellStyle name="Normal 57 5 4 5 6" xfId="7429"/>
    <cellStyle name="Normal 57 5 4 5 6 2" xfId="19879"/>
    <cellStyle name="Normal 57 5 4 5 7" xfId="3058"/>
    <cellStyle name="Normal 57 5 4 5 7 2" xfId="15569"/>
    <cellStyle name="Normal 57 5 4 5 8" xfId="14872"/>
    <cellStyle name="Normal 57 5 4 6" xfId="1026"/>
    <cellStyle name="Normal 57 5 4 6 2" xfId="9014"/>
    <cellStyle name="Normal 57 5 4 6 2 2" xfId="21459"/>
    <cellStyle name="Normal 57 5 4 6 3" xfId="3996"/>
    <cellStyle name="Normal 57 5 4 6 3 2" xfId="16452"/>
    <cellStyle name="Normal 57 5 4 6 4" xfId="13829"/>
    <cellStyle name="Normal 57 5 4 7" xfId="5172"/>
    <cellStyle name="Normal 57 5 4 7 2" xfId="10188"/>
    <cellStyle name="Normal 57 5 4 7 2 2" xfId="22633"/>
    <cellStyle name="Normal 57 5 4 7 3" xfId="17626"/>
    <cellStyle name="Normal 57 5 4 8" xfId="7749"/>
    <cellStyle name="Normal 57 5 4 8 2" xfId="20197"/>
    <cellStyle name="Normal 57 5 4 9" xfId="11642"/>
    <cellStyle name="Normal 57 5 4 9 2" xfId="24078"/>
    <cellStyle name="Normal 57 5 4_Degree data" xfId="2505"/>
    <cellStyle name="Normal 57 5 5" xfId="367"/>
    <cellStyle name="Normal 57 5 5 10" xfId="13191"/>
    <cellStyle name="Normal 57 5 5 2" xfId="728"/>
    <cellStyle name="Normal 57 5 5 2 2" xfId="1542"/>
    <cellStyle name="Normal 57 5 5 2 2 2" xfId="9647"/>
    <cellStyle name="Normal 57 5 5 2 2 2 2" xfId="22092"/>
    <cellStyle name="Normal 57 5 5 2 2 3" xfId="4629"/>
    <cellStyle name="Normal 57 5 5 2 2 3 2" xfId="17085"/>
    <cellStyle name="Normal 57 5 5 2 2 4" xfId="14345"/>
    <cellStyle name="Normal 57 5 5 2 3" xfId="5688"/>
    <cellStyle name="Normal 57 5 5 2 3 2" xfId="10704"/>
    <cellStyle name="Normal 57 5 5 2 3 2 2" xfId="23149"/>
    <cellStyle name="Normal 57 5 5 2 3 3" xfId="18142"/>
    <cellStyle name="Normal 57 5 5 2 4" xfId="8763"/>
    <cellStyle name="Normal 57 5 5 2 4 2" xfId="21209"/>
    <cellStyle name="Normal 57 5 5 2 5" xfId="12158"/>
    <cellStyle name="Normal 57 5 5 2 5 2" xfId="24594"/>
    <cellStyle name="Normal 57 5 5 2 6" xfId="7240"/>
    <cellStyle name="Normal 57 5 5 2 6 2" xfId="19691"/>
    <cellStyle name="Normal 57 5 5 2 7" xfId="3694"/>
    <cellStyle name="Normal 57 5 5 2 7 2" xfId="16202"/>
    <cellStyle name="Normal 57 5 5 2 8" xfId="13538"/>
    <cellStyle name="Normal 57 5 5 3" xfId="1890"/>
    <cellStyle name="Normal 57 5 5 3 2" xfId="4918"/>
    <cellStyle name="Normal 57 5 5 3 2 2" xfId="9935"/>
    <cellStyle name="Normal 57 5 5 3 2 2 2" xfId="22380"/>
    <cellStyle name="Normal 57 5 5 3 2 3" xfId="17373"/>
    <cellStyle name="Normal 57 5 5 3 3" xfId="6037"/>
    <cellStyle name="Normal 57 5 5 3 3 2" xfId="11052"/>
    <cellStyle name="Normal 57 5 5 3 3 2 2" xfId="23497"/>
    <cellStyle name="Normal 57 5 5 3 3 3" xfId="18490"/>
    <cellStyle name="Normal 57 5 5 3 4" xfId="8342"/>
    <cellStyle name="Normal 57 5 5 3 4 2" xfId="20788"/>
    <cellStyle name="Normal 57 5 5 3 5" xfId="12506"/>
    <cellStyle name="Normal 57 5 5 3 5 2" xfId="24942"/>
    <cellStyle name="Normal 57 5 5 3 6" xfId="7529"/>
    <cellStyle name="Normal 57 5 5 3 6 2" xfId="19979"/>
    <cellStyle name="Normal 57 5 5 3 7" xfId="3273"/>
    <cellStyle name="Normal 57 5 5 3 7 2" xfId="15781"/>
    <cellStyle name="Normal 57 5 5 3 8" xfId="14693"/>
    <cellStyle name="Normal 57 5 5 4" xfId="2290"/>
    <cellStyle name="Normal 57 5 5 4 2" xfId="6316"/>
    <cellStyle name="Normal 57 5 5 4 2 2" xfId="11331"/>
    <cellStyle name="Normal 57 5 5 4 2 2 2" xfId="23776"/>
    <cellStyle name="Normal 57 5 5 4 2 3" xfId="18769"/>
    <cellStyle name="Normal 57 5 5 4 3" xfId="12785"/>
    <cellStyle name="Normal 57 5 5 4 3 2" xfId="25221"/>
    <cellStyle name="Normal 57 5 5 4 4" xfId="9226"/>
    <cellStyle name="Normal 57 5 5 4 4 2" xfId="21671"/>
    <cellStyle name="Normal 57 5 5 4 5" xfId="4208"/>
    <cellStyle name="Normal 57 5 5 4 5 2" xfId="16664"/>
    <cellStyle name="Normal 57 5 5 4 6" xfId="14972"/>
    <cellStyle name="Normal 57 5 5 5" xfId="1126"/>
    <cellStyle name="Normal 57 5 5 5 2" xfId="10288"/>
    <cellStyle name="Normal 57 5 5 5 2 2" xfId="22733"/>
    <cellStyle name="Normal 57 5 5 5 3" xfId="5272"/>
    <cellStyle name="Normal 57 5 5 5 3 2" xfId="17726"/>
    <cellStyle name="Normal 57 5 5 5 4" xfId="13929"/>
    <cellStyle name="Normal 57 5 5 6" xfId="7849"/>
    <cellStyle name="Normal 57 5 5 6 2" xfId="20297"/>
    <cellStyle name="Normal 57 5 5 7" xfId="11742"/>
    <cellStyle name="Normal 57 5 5 7 2" xfId="24178"/>
    <cellStyle name="Normal 57 5 5 8" xfId="6819"/>
    <cellStyle name="Normal 57 5 5 8 2" xfId="19270"/>
    <cellStyle name="Normal 57 5 5 9" xfId="2770"/>
    <cellStyle name="Normal 57 5 5 9 2" xfId="15290"/>
    <cellStyle name="Normal 57 5 5_Degree data" xfId="2507"/>
    <cellStyle name="Normal 57 5 6" xfId="245"/>
    <cellStyle name="Normal 57 5 6 10" xfId="13079"/>
    <cellStyle name="Normal 57 5 6 2" xfId="610"/>
    <cellStyle name="Normal 57 5 6 2 2" xfId="1543"/>
    <cellStyle name="Normal 57 5 6 2 2 2" xfId="9648"/>
    <cellStyle name="Normal 57 5 6 2 2 2 2" xfId="22093"/>
    <cellStyle name="Normal 57 5 6 2 2 3" xfId="4630"/>
    <cellStyle name="Normal 57 5 6 2 2 3 2" xfId="17086"/>
    <cellStyle name="Normal 57 5 6 2 2 4" xfId="14346"/>
    <cellStyle name="Normal 57 5 6 2 3" xfId="5689"/>
    <cellStyle name="Normal 57 5 6 2 3 2" xfId="10705"/>
    <cellStyle name="Normal 57 5 6 2 3 2 2" xfId="23150"/>
    <cellStyle name="Normal 57 5 6 2 3 3" xfId="18143"/>
    <cellStyle name="Normal 57 5 6 2 4" xfId="8764"/>
    <cellStyle name="Normal 57 5 6 2 4 2" xfId="21210"/>
    <cellStyle name="Normal 57 5 6 2 5" xfId="12159"/>
    <cellStyle name="Normal 57 5 6 2 5 2" xfId="24595"/>
    <cellStyle name="Normal 57 5 6 2 6" xfId="7241"/>
    <cellStyle name="Normal 57 5 6 2 6 2" xfId="19692"/>
    <cellStyle name="Normal 57 5 6 2 7" xfId="3695"/>
    <cellStyle name="Normal 57 5 6 2 7 2" xfId="16203"/>
    <cellStyle name="Normal 57 5 6 2 8" xfId="13426"/>
    <cellStyle name="Normal 57 5 6 3" xfId="1891"/>
    <cellStyle name="Normal 57 5 6 3 2" xfId="4806"/>
    <cellStyle name="Normal 57 5 6 3 2 2" xfId="9823"/>
    <cellStyle name="Normal 57 5 6 3 2 2 2" xfId="22268"/>
    <cellStyle name="Normal 57 5 6 3 2 3" xfId="17261"/>
    <cellStyle name="Normal 57 5 6 3 3" xfId="6038"/>
    <cellStyle name="Normal 57 5 6 3 3 2" xfId="11053"/>
    <cellStyle name="Normal 57 5 6 3 3 2 2" xfId="23498"/>
    <cellStyle name="Normal 57 5 6 3 3 3" xfId="18491"/>
    <cellStyle name="Normal 57 5 6 3 4" xfId="8894"/>
    <cellStyle name="Normal 57 5 6 3 4 2" xfId="21339"/>
    <cellStyle name="Normal 57 5 6 3 5" xfId="12507"/>
    <cellStyle name="Normal 57 5 6 3 5 2" xfId="24943"/>
    <cellStyle name="Normal 57 5 6 3 6" xfId="7417"/>
    <cellStyle name="Normal 57 5 6 3 6 2" xfId="19867"/>
    <cellStyle name="Normal 57 5 6 3 7" xfId="3876"/>
    <cellStyle name="Normal 57 5 6 3 7 2" xfId="16332"/>
    <cellStyle name="Normal 57 5 6 3 8" xfId="14694"/>
    <cellStyle name="Normal 57 5 6 4" xfId="2168"/>
    <cellStyle name="Normal 57 5 6 4 2" xfId="6204"/>
    <cellStyle name="Normal 57 5 6 4 2 2" xfId="11219"/>
    <cellStyle name="Normal 57 5 6 4 2 2 2" xfId="23664"/>
    <cellStyle name="Normal 57 5 6 4 2 3" xfId="18657"/>
    <cellStyle name="Normal 57 5 6 4 3" xfId="12673"/>
    <cellStyle name="Normal 57 5 6 4 3 2" xfId="25109"/>
    <cellStyle name="Normal 57 5 6 4 4" xfId="9114"/>
    <cellStyle name="Normal 57 5 6 4 4 2" xfId="21559"/>
    <cellStyle name="Normal 57 5 6 4 5" xfId="4096"/>
    <cellStyle name="Normal 57 5 6 4 5 2" xfId="16552"/>
    <cellStyle name="Normal 57 5 6 4 6" xfId="14860"/>
    <cellStyle name="Normal 57 5 6 5" xfId="1014"/>
    <cellStyle name="Normal 57 5 6 5 2" xfId="10174"/>
    <cellStyle name="Normal 57 5 6 5 2 2" xfId="22619"/>
    <cellStyle name="Normal 57 5 6 5 3" xfId="5158"/>
    <cellStyle name="Normal 57 5 6 5 3 2" xfId="17612"/>
    <cellStyle name="Normal 57 5 6 5 4" xfId="13817"/>
    <cellStyle name="Normal 57 5 6 6" xfId="8230"/>
    <cellStyle name="Normal 57 5 6 6 2" xfId="20676"/>
    <cellStyle name="Normal 57 5 6 7" xfId="11630"/>
    <cellStyle name="Normal 57 5 6 7 2" xfId="24066"/>
    <cellStyle name="Normal 57 5 6 8" xfId="6707"/>
    <cellStyle name="Normal 57 5 6 8 2" xfId="19158"/>
    <cellStyle name="Normal 57 5 6 9" xfId="3161"/>
    <cellStyle name="Normal 57 5 6 9 2" xfId="15669"/>
    <cellStyle name="Normal 57 5 6_Degree data" xfId="2508"/>
    <cellStyle name="Normal 57 5 7" xfId="564"/>
    <cellStyle name="Normal 57 5 7 2" xfId="1534"/>
    <cellStyle name="Normal 57 5 7 2 2" xfId="9639"/>
    <cellStyle name="Normal 57 5 7 2 2 2" xfId="22084"/>
    <cellStyle name="Normal 57 5 7 2 3" xfId="4621"/>
    <cellStyle name="Normal 57 5 7 2 3 2" xfId="17077"/>
    <cellStyle name="Normal 57 5 7 2 4" xfId="14337"/>
    <cellStyle name="Normal 57 5 7 3" xfId="5680"/>
    <cellStyle name="Normal 57 5 7 3 2" xfId="10696"/>
    <cellStyle name="Normal 57 5 7 3 2 2" xfId="23141"/>
    <cellStyle name="Normal 57 5 7 3 3" xfId="18134"/>
    <cellStyle name="Normal 57 5 7 4" xfId="8755"/>
    <cellStyle name="Normal 57 5 7 4 2" xfId="21201"/>
    <cellStyle name="Normal 57 5 7 5" xfId="12150"/>
    <cellStyle name="Normal 57 5 7 5 2" xfId="24586"/>
    <cellStyle name="Normal 57 5 7 6" xfId="7232"/>
    <cellStyle name="Normal 57 5 7 6 2" xfId="19683"/>
    <cellStyle name="Normal 57 5 7 7" xfId="3686"/>
    <cellStyle name="Normal 57 5 7 7 2" xfId="16194"/>
    <cellStyle name="Normal 57 5 7 8" xfId="13381"/>
    <cellStyle name="Normal 57 5 8" xfId="1882"/>
    <cellStyle name="Normal 57 5 8 2" xfId="4761"/>
    <cellStyle name="Normal 57 5 8 2 2" xfId="9778"/>
    <cellStyle name="Normal 57 5 8 2 2 2" xfId="22223"/>
    <cellStyle name="Normal 57 5 8 2 3" xfId="17216"/>
    <cellStyle name="Normal 57 5 8 3" xfId="6029"/>
    <cellStyle name="Normal 57 5 8 3 2" xfId="11044"/>
    <cellStyle name="Normal 57 5 8 3 2 2" xfId="23489"/>
    <cellStyle name="Normal 57 5 8 3 3" xfId="18482"/>
    <cellStyle name="Normal 57 5 8 4" xfId="8022"/>
    <cellStyle name="Normal 57 5 8 4 2" xfId="20470"/>
    <cellStyle name="Normal 57 5 8 5" xfId="12498"/>
    <cellStyle name="Normal 57 5 8 5 2" xfId="24934"/>
    <cellStyle name="Normal 57 5 8 6" xfId="7372"/>
    <cellStyle name="Normal 57 5 8 6 2" xfId="19822"/>
    <cellStyle name="Normal 57 5 8 7" xfId="2946"/>
    <cellStyle name="Normal 57 5 8 7 2" xfId="15463"/>
    <cellStyle name="Normal 57 5 8 8" xfId="14685"/>
    <cellStyle name="Normal 57 5 9" xfId="2119"/>
    <cellStyle name="Normal 57 5 9 2" xfId="6159"/>
    <cellStyle name="Normal 57 5 9 2 2" xfId="11174"/>
    <cellStyle name="Normal 57 5 9 2 2 2" xfId="23619"/>
    <cellStyle name="Normal 57 5 9 2 3" xfId="18612"/>
    <cellStyle name="Normal 57 5 9 3" xfId="12628"/>
    <cellStyle name="Normal 57 5 9 3 2" xfId="25064"/>
    <cellStyle name="Normal 57 5 9 4" xfId="8908"/>
    <cellStyle name="Normal 57 5 9 4 2" xfId="21353"/>
    <cellStyle name="Normal 57 5 9 5" xfId="3890"/>
    <cellStyle name="Normal 57 5 9 5 2" xfId="16346"/>
    <cellStyle name="Normal 57 5 9 6" xfId="14815"/>
    <cellStyle name="Normal 57 5_Degree data" xfId="2499"/>
    <cellStyle name="Normal 57 6" xfId="142"/>
    <cellStyle name="Normal 57 6 10" xfId="7711"/>
    <cellStyle name="Normal 57 6 10 2" xfId="20159"/>
    <cellStyle name="Normal 57 6 11" xfId="11531"/>
    <cellStyle name="Normal 57 6 11 2" xfId="23967"/>
    <cellStyle name="Normal 57 6 12" xfId="6520"/>
    <cellStyle name="Normal 57 6 12 2" xfId="18971"/>
    <cellStyle name="Normal 57 6 13" xfId="2631"/>
    <cellStyle name="Normal 57 6 13 2" xfId="15152"/>
    <cellStyle name="Normal 57 6 14" xfId="12980"/>
    <cellStyle name="Normal 57 6 2" xfId="330"/>
    <cellStyle name="Normal 57 6 2 10" xfId="6566"/>
    <cellStyle name="Normal 57 6 2 10 2" xfId="19017"/>
    <cellStyle name="Normal 57 6 2 11" xfId="2734"/>
    <cellStyle name="Normal 57 6 2 11 2" xfId="15254"/>
    <cellStyle name="Normal 57 6 2 12" xfId="13155"/>
    <cellStyle name="Normal 57 6 2 2" xfId="432"/>
    <cellStyle name="Normal 57 6 2 2 10" xfId="13255"/>
    <cellStyle name="Normal 57 6 2 2 2" xfId="793"/>
    <cellStyle name="Normal 57 6 2 2 2 2" xfId="1546"/>
    <cellStyle name="Normal 57 6 2 2 2 2 2" xfId="9651"/>
    <cellStyle name="Normal 57 6 2 2 2 2 2 2" xfId="22096"/>
    <cellStyle name="Normal 57 6 2 2 2 2 3" xfId="4633"/>
    <cellStyle name="Normal 57 6 2 2 2 2 3 2" xfId="17089"/>
    <cellStyle name="Normal 57 6 2 2 2 2 4" xfId="14349"/>
    <cellStyle name="Normal 57 6 2 2 2 3" xfId="5692"/>
    <cellStyle name="Normal 57 6 2 2 2 3 2" xfId="10708"/>
    <cellStyle name="Normal 57 6 2 2 2 3 2 2" xfId="23153"/>
    <cellStyle name="Normal 57 6 2 2 2 3 3" xfId="18146"/>
    <cellStyle name="Normal 57 6 2 2 2 4" xfId="8767"/>
    <cellStyle name="Normal 57 6 2 2 2 4 2" xfId="21213"/>
    <cellStyle name="Normal 57 6 2 2 2 5" xfId="12162"/>
    <cellStyle name="Normal 57 6 2 2 2 5 2" xfId="24598"/>
    <cellStyle name="Normal 57 6 2 2 2 6" xfId="7244"/>
    <cellStyle name="Normal 57 6 2 2 2 6 2" xfId="19695"/>
    <cellStyle name="Normal 57 6 2 2 2 7" xfId="3698"/>
    <cellStyle name="Normal 57 6 2 2 2 7 2" xfId="16206"/>
    <cellStyle name="Normal 57 6 2 2 2 8" xfId="13602"/>
    <cellStyle name="Normal 57 6 2 2 3" xfId="1894"/>
    <cellStyle name="Normal 57 6 2 2 3 2" xfId="4982"/>
    <cellStyle name="Normal 57 6 2 2 3 2 2" xfId="9999"/>
    <cellStyle name="Normal 57 6 2 2 3 2 2 2" xfId="22444"/>
    <cellStyle name="Normal 57 6 2 2 3 2 3" xfId="17437"/>
    <cellStyle name="Normal 57 6 2 2 3 3" xfId="6041"/>
    <cellStyle name="Normal 57 6 2 2 3 3 2" xfId="11056"/>
    <cellStyle name="Normal 57 6 2 2 3 3 2 2" xfId="23501"/>
    <cellStyle name="Normal 57 6 2 2 3 3 3" xfId="18494"/>
    <cellStyle name="Normal 57 6 2 2 3 4" xfId="8406"/>
    <cellStyle name="Normal 57 6 2 2 3 4 2" xfId="20852"/>
    <cellStyle name="Normal 57 6 2 2 3 5" xfId="12510"/>
    <cellStyle name="Normal 57 6 2 2 3 5 2" xfId="24946"/>
    <cellStyle name="Normal 57 6 2 2 3 6" xfId="7593"/>
    <cellStyle name="Normal 57 6 2 2 3 6 2" xfId="20043"/>
    <cellStyle name="Normal 57 6 2 2 3 7" xfId="3337"/>
    <cellStyle name="Normal 57 6 2 2 3 7 2" xfId="15845"/>
    <cellStyle name="Normal 57 6 2 2 3 8" xfId="14697"/>
    <cellStyle name="Normal 57 6 2 2 4" xfId="2355"/>
    <cellStyle name="Normal 57 6 2 2 4 2" xfId="6380"/>
    <cellStyle name="Normal 57 6 2 2 4 2 2" xfId="11395"/>
    <cellStyle name="Normal 57 6 2 2 4 2 2 2" xfId="23840"/>
    <cellStyle name="Normal 57 6 2 2 4 2 3" xfId="18833"/>
    <cellStyle name="Normal 57 6 2 2 4 3" xfId="12849"/>
    <cellStyle name="Normal 57 6 2 2 4 3 2" xfId="25285"/>
    <cellStyle name="Normal 57 6 2 2 4 4" xfId="9290"/>
    <cellStyle name="Normal 57 6 2 2 4 4 2" xfId="21735"/>
    <cellStyle name="Normal 57 6 2 2 4 5" xfId="4272"/>
    <cellStyle name="Normal 57 6 2 2 4 5 2" xfId="16728"/>
    <cellStyle name="Normal 57 6 2 2 4 6" xfId="15036"/>
    <cellStyle name="Normal 57 6 2 2 5" xfId="1190"/>
    <cellStyle name="Normal 57 6 2 2 5 2" xfId="10352"/>
    <cellStyle name="Normal 57 6 2 2 5 2 2" xfId="22797"/>
    <cellStyle name="Normal 57 6 2 2 5 3" xfId="5336"/>
    <cellStyle name="Normal 57 6 2 2 5 3 2" xfId="17790"/>
    <cellStyle name="Normal 57 6 2 2 5 4" xfId="13993"/>
    <cellStyle name="Normal 57 6 2 2 6" xfId="7913"/>
    <cellStyle name="Normal 57 6 2 2 6 2" xfId="20361"/>
    <cellStyle name="Normal 57 6 2 2 7" xfId="11806"/>
    <cellStyle name="Normal 57 6 2 2 7 2" xfId="24242"/>
    <cellStyle name="Normal 57 6 2 2 8" xfId="6883"/>
    <cellStyle name="Normal 57 6 2 2 8 2" xfId="19334"/>
    <cellStyle name="Normal 57 6 2 2 9" xfId="2834"/>
    <cellStyle name="Normal 57 6 2 2 9 2" xfId="15354"/>
    <cellStyle name="Normal 57 6 2 2_Degree data" xfId="2511"/>
    <cellStyle name="Normal 57 6 2 3" xfId="692"/>
    <cellStyle name="Normal 57 6 2 3 2" xfId="1545"/>
    <cellStyle name="Normal 57 6 2 3 2 2" xfId="9190"/>
    <cellStyle name="Normal 57 6 2 3 2 2 2" xfId="21635"/>
    <cellStyle name="Normal 57 6 2 3 2 3" xfId="4172"/>
    <cellStyle name="Normal 57 6 2 3 2 3 2" xfId="16628"/>
    <cellStyle name="Normal 57 6 2 3 2 4" xfId="14348"/>
    <cellStyle name="Normal 57 6 2 3 3" xfId="5691"/>
    <cellStyle name="Normal 57 6 2 3 3 2" xfId="10707"/>
    <cellStyle name="Normal 57 6 2 3 3 2 2" xfId="23152"/>
    <cellStyle name="Normal 57 6 2 3 3 3" xfId="18145"/>
    <cellStyle name="Normal 57 6 2 3 4" xfId="8306"/>
    <cellStyle name="Normal 57 6 2 3 4 2" xfId="20752"/>
    <cellStyle name="Normal 57 6 2 3 5" xfId="12161"/>
    <cellStyle name="Normal 57 6 2 3 5 2" xfId="24597"/>
    <cellStyle name="Normal 57 6 2 3 6" xfId="6783"/>
    <cellStyle name="Normal 57 6 2 3 6 2" xfId="19234"/>
    <cellStyle name="Normal 57 6 2 3 7" xfId="3237"/>
    <cellStyle name="Normal 57 6 2 3 7 2" xfId="15745"/>
    <cellStyle name="Normal 57 6 2 3 8" xfId="13502"/>
    <cellStyle name="Normal 57 6 2 4" xfId="1893"/>
    <cellStyle name="Normal 57 6 2 4 2" xfId="4632"/>
    <cellStyle name="Normal 57 6 2 4 2 2" xfId="9650"/>
    <cellStyle name="Normal 57 6 2 4 2 2 2" xfId="22095"/>
    <cellStyle name="Normal 57 6 2 4 2 3" xfId="17088"/>
    <cellStyle name="Normal 57 6 2 4 3" xfId="6040"/>
    <cellStyle name="Normal 57 6 2 4 3 2" xfId="11055"/>
    <cellStyle name="Normal 57 6 2 4 3 2 2" xfId="23500"/>
    <cellStyle name="Normal 57 6 2 4 3 3" xfId="18493"/>
    <cellStyle name="Normal 57 6 2 4 4" xfId="8766"/>
    <cellStyle name="Normal 57 6 2 4 4 2" xfId="21212"/>
    <cellStyle name="Normal 57 6 2 4 5" xfId="12509"/>
    <cellStyle name="Normal 57 6 2 4 5 2" xfId="24945"/>
    <cellStyle name="Normal 57 6 2 4 6" xfId="7243"/>
    <cellStyle name="Normal 57 6 2 4 6 2" xfId="19694"/>
    <cellStyle name="Normal 57 6 2 4 7" xfId="3697"/>
    <cellStyle name="Normal 57 6 2 4 7 2" xfId="16205"/>
    <cellStyle name="Normal 57 6 2 4 8" xfId="14696"/>
    <cellStyle name="Normal 57 6 2 5" xfId="2253"/>
    <cellStyle name="Normal 57 6 2 5 2" xfId="4882"/>
    <cellStyle name="Normal 57 6 2 5 2 2" xfId="9899"/>
    <cellStyle name="Normal 57 6 2 5 2 2 2" xfId="22344"/>
    <cellStyle name="Normal 57 6 2 5 2 3" xfId="17337"/>
    <cellStyle name="Normal 57 6 2 5 3" xfId="6280"/>
    <cellStyle name="Normal 57 6 2 5 3 2" xfId="11295"/>
    <cellStyle name="Normal 57 6 2 5 3 2 2" xfId="23740"/>
    <cellStyle name="Normal 57 6 2 5 3 3" xfId="18733"/>
    <cellStyle name="Normal 57 6 2 5 4" xfId="8087"/>
    <cellStyle name="Normal 57 6 2 5 4 2" xfId="20535"/>
    <cellStyle name="Normal 57 6 2 5 5" xfId="12749"/>
    <cellStyle name="Normal 57 6 2 5 5 2" xfId="25185"/>
    <cellStyle name="Normal 57 6 2 5 6" xfId="7493"/>
    <cellStyle name="Normal 57 6 2 5 6 2" xfId="19943"/>
    <cellStyle name="Normal 57 6 2 5 7" xfId="3016"/>
    <cellStyle name="Normal 57 6 2 5 7 2" xfId="15528"/>
    <cellStyle name="Normal 57 6 2 5 8" xfId="14936"/>
    <cellStyle name="Normal 57 6 2 6" xfId="1090"/>
    <cellStyle name="Normal 57 6 2 6 2" xfId="8973"/>
    <cellStyle name="Normal 57 6 2 6 2 2" xfId="21418"/>
    <cellStyle name="Normal 57 6 2 6 3" xfId="3955"/>
    <cellStyle name="Normal 57 6 2 6 3 2" xfId="16411"/>
    <cellStyle name="Normal 57 6 2 6 4" xfId="13893"/>
    <cellStyle name="Normal 57 6 2 7" xfId="5236"/>
    <cellStyle name="Normal 57 6 2 7 2" xfId="10252"/>
    <cellStyle name="Normal 57 6 2 7 2 2" xfId="22697"/>
    <cellStyle name="Normal 57 6 2 7 3" xfId="17690"/>
    <cellStyle name="Normal 57 6 2 8" xfId="7813"/>
    <cellStyle name="Normal 57 6 2 8 2" xfId="20261"/>
    <cellStyle name="Normal 57 6 2 9" xfId="11706"/>
    <cellStyle name="Normal 57 6 2 9 2" xfId="24142"/>
    <cellStyle name="Normal 57 6 2_Degree data" xfId="2510"/>
    <cellStyle name="Normal 57 6 3" xfId="279"/>
    <cellStyle name="Normal 57 6 3 10" xfId="6625"/>
    <cellStyle name="Normal 57 6 3 10 2" xfId="19076"/>
    <cellStyle name="Normal 57 6 3 11" xfId="2688"/>
    <cellStyle name="Normal 57 6 3 11 2" xfId="15208"/>
    <cellStyle name="Normal 57 6 3 12" xfId="13109"/>
    <cellStyle name="Normal 57 6 3 2" xfId="493"/>
    <cellStyle name="Normal 57 6 3 2 10" xfId="13314"/>
    <cellStyle name="Normal 57 6 3 2 2" xfId="853"/>
    <cellStyle name="Normal 57 6 3 2 2 2" xfId="1548"/>
    <cellStyle name="Normal 57 6 3 2 2 2 2" xfId="9653"/>
    <cellStyle name="Normal 57 6 3 2 2 2 2 2" xfId="22098"/>
    <cellStyle name="Normal 57 6 3 2 2 2 3" xfId="4635"/>
    <cellStyle name="Normal 57 6 3 2 2 2 3 2" xfId="17091"/>
    <cellStyle name="Normal 57 6 3 2 2 2 4" xfId="14351"/>
    <cellStyle name="Normal 57 6 3 2 2 3" xfId="5694"/>
    <cellStyle name="Normal 57 6 3 2 2 3 2" xfId="10710"/>
    <cellStyle name="Normal 57 6 3 2 2 3 2 2" xfId="23155"/>
    <cellStyle name="Normal 57 6 3 2 2 3 3" xfId="18148"/>
    <cellStyle name="Normal 57 6 3 2 2 4" xfId="8769"/>
    <cellStyle name="Normal 57 6 3 2 2 4 2" xfId="21215"/>
    <cellStyle name="Normal 57 6 3 2 2 5" xfId="12164"/>
    <cellStyle name="Normal 57 6 3 2 2 5 2" xfId="24600"/>
    <cellStyle name="Normal 57 6 3 2 2 6" xfId="7246"/>
    <cellStyle name="Normal 57 6 3 2 2 6 2" xfId="19697"/>
    <cellStyle name="Normal 57 6 3 2 2 7" xfId="3700"/>
    <cellStyle name="Normal 57 6 3 2 2 7 2" xfId="16208"/>
    <cellStyle name="Normal 57 6 3 2 2 8" xfId="13661"/>
    <cellStyle name="Normal 57 6 3 2 3" xfId="1896"/>
    <cellStyle name="Normal 57 6 3 2 3 2" xfId="5041"/>
    <cellStyle name="Normal 57 6 3 2 3 2 2" xfId="10058"/>
    <cellStyle name="Normal 57 6 3 2 3 2 2 2" xfId="22503"/>
    <cellStyle name="Normal 57 6 3 2 3 2 3" xfId="17496"/>
    <cellStyle name="Normal 57 6 3 2 3 3" xfId="6043"/>
    <cellStyle name="Normal 57 6 3 2 3 3 2" xfId="11058"/>
    <cellStyle name="Normal 57 6 3 2 3 3 2 2" xfId="23503"/>
    <cellStyle name="Normal 57 6 3 2 3 3 3" xfId="18496"/>
    <cellStyle name="Normal 57 6 3 2 3 4" xfId="8465"/>
    <cellStyle name="Normal 57 6 3 2 3 4 2" xfId="20911"/>
    <cellStyle name="Normal 57 6 3 2 3 5" xfId="12512"/>
    <cellStyle name="Normal 57 6 3 2 3 5 2" xfId="24948"/>
    <cellStyle name="Normal 57 6 3 2 3 6" xfId="7652"/>
    <cellStyle name="Normal 57 6 3 2 3 6 2" xfId="20102"/>
    <cellStyle name="Normal 57 6 3 2 3 7" xfId="3396"/>
    <cellStyle name="Normal 57 6 3 2 3 7 2" xfId="15904"/>
    <cellStyle name="Normal 57 6 3 2 3 8" xfId="14699"/>
    <cellStyle name="Normal 57 6 3 2 4" xfId="2416"/>
    <cellStyle name="Normal 57 6 3 2 4 2" xfId="6439"/>
    <cellStyle name="Normal 57 6 3 2 4 2 2" xfId="11454"/>
    <cellStyle name="Normal 57 6 3 2 4 2 2 2" xfId="23899"/>
    <cellStyle name="Normal 57 6 3 2 4 2 3" xfId="18892"/>
    <cellStyle name="Normal 57 6 3 2 4 3" xfId="12908"/>
    <cellStyle name="Normal 57 6 3 2 4 3 2" xfId="25344"/>
    <cellStyle name="Normal 57 6 3 2 4 4" xfId="9349"/>
    <cellStyle name="Normal 57 6 3 2 4 4 2" xfId="21794"/>
    <cellStyle name="Normal 57 6 3 2 4 5" xfId="4331"/>
    <cellStyle name="Normal 57 6 3 2 4 5 2" xfId="16787"/>
    <cellStyle name="Normal 57 6 3 2 4 6" xfId="15095"/>
    <cellStyle name="Normal 57 6 3 2 5" xfId="1249"/>
    <cellStyle name="Normal 57 6 3 2 5 2" xfId="10411"/>
    <cellStyle name="Normal 57 6 3 2 5 2 2" xfId="22856"/>
    <cellStyle name="Normal 57 6 3 2 5 3" xfId="5395"/>
    <cellStyle name="Normal 57 6 3 2 5 3 2" xfId="17849"/>
    <cellStyle name="Normal 57 6 3 2 5 4" xfId="14052"/>
    <cellStyle name="Normal 57 6 3 2 6" xfId="7972"/>
    <cellStyle name="Normal 57 6 3 2 6 2" xfId="20420"/>
    <cellStyle name="Normal 57 6 3 2 7" xfId="11865"/>
    <cellStyle name="Normal 57 6 3 2 7 2" xfId="24301"/>
    <cellStyle name="Normal 57 6 3 2 8" xfId="6942"/>
    <cellStyle name="Normal 57 6 3 2 8 2" xfId="19393"/>
    <cellStyle name="Normal 57 6 3 2 9" xfId="2893"/>
    <cellStyle name="Normal 57 6 3 2 9 2" xfId="15413"/>
    <cellStyle name="Normal 57 6 3 2_Degree data" xfId="2513"/>
    <cellStyle name="Normal 57 6 3 3" xfId="642"/>
    <cellStyle name="Normal 57 6 3 3 2" xfId="1547"/>
    <cellStyle name="Normal 57 6 3 3 2 2" xfId="9144"/>
    <cellStyle name="Normal 57 6 3 3 2 2 2" xfId="21589"/>
    <cellStyle name="Normal 57 6 3 3 2 3" xfId="4126"/>
    <cellStyle name="Normal 57 6 3 3 2 3 2" xfId="16582"/>
    <cellStyle name="Normal 57 6 3 3 2 4" xfId="14350"/>
    <cellStyle name="Normal 57 6 3 3 3" xfId="5693"/>
    <cellStyle name="Normal 57 6 3 3 3 2" xfId="10709"/>
    <cellStyle name="Normal 57 6 3 3 3 2 2" xfId="23154"/>
    <cellStyle name="Normal 57 6 3 3 3 3" xfId="18147"/>
    <cellStyle name="Normal 57 6 3 3 4" xfId="8260"/>
    <cellStyle name="Normal 57 6 3 3 4 2" xfId="20706"/>
    <cellStyle name="Normal 57 6 3 3 5" xfId="12163"/>
    <cellStyle name="Normal 57 6 3 3 5 2" xfId="24599"/>
    <cellStyle name="Normal 57 6 3 3 6" xfId="6737"/>
    <cellStyle name="Normal 57 6 3 3 6 2" xfId="19188"/>
    <cellStyle name="Normal 57 6 3 3 7" xfId="3191"/>
    <cellStyle name="Normal 57 6 3 3 7 2" xfId="15699"/>
    <cellStyle name="Normal 57 6 3 3 8" xfId="13456"/>
    <cellStyle name="Normal 57 6 3 4" xfId="1895"/>
    <cellStyle name="Normal 57 6 3 4 2" xfId="4634"/>
    <cellStyle name="Normal 57 6 3 4 2 2" xfId="9652"/>
    <cellStyle name="Normal 57 6 3 4 2 2 2" xfId="22097"/>
    <cellStyle name="Normal 57 6 3 4 2 3" xfId="17090"/>
    <cellStyle name="Normal 57 6 3 4 3" xfId="6042"/>
    <cellStyle name="Normal 57 6 3 4 3 2" xfId="11057"/>
    <cellStyle name="Normal 57 6 3 4 3 2 2" xfId="23502"/>
    <cellStyle name="Normal 57 6 3 4 3 3" xfId="18495"/>
    <cellStyle name="Normal 57 6 3 4 4" xfId="8768"/>
    <cellStyle name="Normal 57 6 3 4 4 2" xfId="21214"/>
    <cellStyle name="Normal 57 6 3 4 5" xfId="12511"/>
    <cellStyle name="Normal 57 6 3 4 5 2" xfId="24947"/>
    <cellStyle name="Normal 57 6 3 4 6" xfId="7245"/>
    <cellStyle name="Normal 57 6 3 4 6 2" xfId="19696"/>
    <cellStyle name="Normal 57 6 3 4 7" xfId="3699"/>
    <cellStyle name="Normal 57 6 3 4 7 2" xfId="16207"/>
    <cellStyle name="Normal 57 6 3 4 8" xfId="14698"/>
    <cellStyle name="Normal 57 6 3 5" xfId="2202"/>
    <cellStyle name="Normal 57 6 3 5 2" xfId="4836"/>
    <cellStyle name="Normal 57 6 3 5 2 2" xfId="9853"/>
    <cellStyle name="Normal 57 6 3 5 2 2 2" xfId="22298"/>
    <cellStyle name="Normal 57 6 3 5 2 3" xfId="17291"/>
    <cellStyle name="Normal 57 6 3 5 3" xfId="6234"/>
    <cellStyle name="Normal 57 6 3 5 3 2" xfId="11249"/>
    <cellStyle name="Normal 57 6 3 5 3 2 2" xfId="23694"/>
    <cellStyle name="Normal 57 6 3 5 3 3" xfId="18687"/>
    <cellStyle name="Normal 57 6 3 5 4" xfId="8146"/>
    <cellStyle name="Normal 57 6 3 5 4 2" xfId="20594"/>
    <cellStyle name="Normal 57 6 3 5 5" xfId="12703"/>
    <cellStyle name="Normal 57 6 3 5 5 2" xfId="25139"/>
    <cellStyle name="Normal 57 6 3 5 6" xfId="7447"/>
    <cellStyle name="Normal 57 6 3 5 6 2" xfId="19897"/>
    <cellStyle name="Normal 57 6 3 5 7" xfId="3076"/>
    <cellStyle name="Normal 57 6 3 5 7 2" xfId="15587"/>
    <cellStyle name="Normal 57 6 3 5 8" xfId="14890"/>
    <cellStyle name="Normal 57 6 3 6" xfId="1044"/>
    <cellStyle name="Normal 57 6 3 6 2" xfId="9032"/>
    <cellStyle name="Normal 57 6 3 6 2 2" xfId="21477"/>
    <cellStyle name="Normal 57 6 3 6 3" xfId="4014"/>
    <cellStyle name="Normal 57 6 3 6 3 2" xfId="16470"/>
    <cellStyle name="Normal 57 6 3 6 4" xfId="13847"/>
    <cellStyle name="Normal 57 6 3 7" xfId="5190"/>
    <cellStyle name="Normal 57 6 3 7 2" xfId="10206"/>
    <cellStyle name="Normal 57 6 3 7 2 2" xfId="22651"/>
    <cellStyle name="Normal 57 6 3 7 3" xfId="17644"/>
    <cellStyle name="Normal 57 6 3 8" xfId="7767"/>
    <cellStyle name="Normal 57 6 3 8 2" xfId="20215"/>
    <cellStyle name="Normal 57 6 3 9" xfId="11660"/>
    <cellStyle name="Normal 57 6 3 9 2" xfId="24096"/>
    <cellStyle name="Normal 57 6 3_Degree data" xfId="2512"/>
    <cellStyle name="Normal 57 6 4" xfId="385"/>
    <cellStyle name="Normal 57 6 4 10" xfId="13209"/>
    <cellStyle name="Normal 57 6 4 2" xfId="746"/>
    <cellStyle name="Normal 57 6 4 2 2" xfId="1549"/>
    <cellStyle name="Normal 57 6 4 2 2 2" xfId="9654"/>
    <cellStyle name="Normal 57 6 4 2 2 2 2" xfId="22099"/>
    <cellStyle name="Normal 57 6 4 2 2 3" xfId="4636"/>
    <cellStyle name="Normal 57 6 4 2 2 3 2" xfId="17092"/>
    <cellStyle name="Normal 57 6 4 2 2 4" xfId="14352"/>
    <cellStyle name="Normal 57 6 4 2 3" xfId="5695"/>
    <cellStyle name="Normal 57 6 4 2 3 2" xfId="10711"/>
    <cellStyle name="Normal 57 6 4 2 3 2 2" xfId="23156"/>
    <cellStyle name="Normal 57 6 4 2 3 3" xfId="18149"/>
    <cellStyle name="Normal 57 6 4 2 4" xfId="8770"/>
    <cellStyle name="Normal 57 6 4 2 4 2" xfId="21216"/>
    <cellStyle name="Normal 57 6 4 2 5" xfId="12165"/>
    <cellStyle name="Normal 57 6 4 2 5 2" xfId="24601"/>
    <cellStyle name="Normal 57 6 4 2 6" xfId="7247"/>
    <cellStyle name="Normal 57 6 4 2 6 2" xfId="19698"/>
    <cellStyle name="Normal 57 6 4 2 7" xfId="3701"/>
    <cellStyle name="Normal 57 6 4 2 7 2" xfId="16209"/>
    <cellStyle name="Normal 57 6 4 2 8" xfId="13556"/>
    <cellStyle name="Normal 57 6 4 3" xfId="1897"/>
    <cellStyle name="Normal 57 6 4 3 2" xfId="4936"/>
    <cellStyle name="Normal 57 6 4 3 2 2" xfId="9953"/>
    <cellStyle name="Normal 57 6 4 3 2 2 2" xfId="22398"/>
    <cellStyle name="Normal 57 6 4 3 2 3" xfId="17391"/>
    <cellStyle name="Normal 57 6 4 3 3" xfId="6044"/>
    <cellStyle name="Normal 57 6 4 3 3 2" xfId="11059"/>
    <cellStyle name="Normal 57 6 4 3 3 2 2" xfId="23504"/>
    <cellStyle name="Normal 57 6 4 3 3 3" xfId="18497"/>
    <cellStyle name="Normal 57 6 4 3 4" xfId="8360"/>
    <cellStyle name="Normal 57 6 4 3 4 2" xfId="20806"/>
    <cellStyle name="Normal 57 6 4 3 5" xfId="12513"/>
    <cellStyle name="Normal 57 6 4 3 5 2" xfId="24949"/>
    <cellStyle name="Normal 57 6 4 3 6" xfId="7547"/>
    <cellStyle name="Normal 57 6 4 3 6 2" xfId="19997"/>
    <cellStyle name="Normal 57 6 4 3 7" xfId="3291"/>
    <cellStyle name="Normal 57 6 4 3 7 2" xfId="15799"/>
    <cellStyle name="Normal 57 6 4 3 8" xfId="14700"/>
    <cellStyle name="Normal 57 6 4 4" xfId="2308"/>
    <cellStyle name="Normal 57 6 4 4 2" xfId="6334"/>
    <cellStyle name="Normal 57 6 4 4 2 2" xfId="11349"/>
    <cellStyle name="Normal 57 6 4 4 2 2 2" xfId="23794"/>
    <cellStyle name="Normal 57 6 4 4 2 3" xfId="18787"/>
    <cellStyle name="Normal 57 6 4 4 3" xfId="12803"/>
    <cellStyle name="Normal 57 6 4 4 3 2" xfId="25239"/>
    <cellStyle name="Normal 57 6 4 4 4" xfId="9244"/>
    <cellStyle name="Normal 57 6 4 4 4 2" xfId="21689"/>
    <cellStyle name="Normal 57 6 4 4 5" xfId="4226"/>
    <cellStyle name="Normal 57 6 4 4 5 2" xfId="16682"/>
    <cellStyle name="Normal 57 6 4 4 6" xfId="14990"/>
    <cellStyle name="Normal 57 6 4 5" xfId="1144"/>
    <cellStyle name="Normal 57 6 4 5 2" xfId="10306"/>
    <cellStyle name="Normal 57 6 4 5 2 2" xfId="22751"/>
    <cellStyle name="Normal 57 6 4 5 3" xfId="5290"/>
    <cellStyle name="Normal 57 6 4 5 3 2" xfId="17744"/>
    <cellStyle name="Normal 57 6 4 5 4" xfId="13947"/>
    <cellStyle name="Normal 57 6 4 6" xfId="7867"/>
    <cellStyle name="Normal 57 6 4 6 2" xfId="20315"/>
    <cellStyle name="Normal 57 6 4 7" xfId="11760"/>
    <cellStyle name="Normal 57 6 4 7 2" xfId="24196"/>
    <cellStyle name="Normal 57 6 4 8" xfId="6837"/>
    <cellStyle name="Normal 57 6 4 8 2" xfId="19288"/>
    <cellStyle name="Normal 57 6 4 9" xfId="2788"/>
    <cellStyle name="Normal 57 6 4 9 2" xfId="15308"/>
    <cellStyle name="Normal 57 6 4_Degree data" xfId="2514"/>
    <cellStyle name="Normal 57 6 5" xfId="217"/>
    <cellStyle name="Normal 57 6 5 2" xfId="1544"/>
    <cellStyle name="Normal 57 6 5 2 2" xfId="9088"/>
    <cellStyle name="Normal 57 6 5 2 2 2" xfId="21533"/>
    <cellStyle name="Normal 57 6 5 2 3" xfId="4070"/>
    <cellStyle name="Normal 57 6 5 2 3 2" xfId="16526"/>
    <cellStyle name="Normal 57 6 5 2 4" xfId="14347"/>
    <cellStyle name="Normal 57 6 5 3" xfId="5690"/>
    <cellStyle name="Normal 57 6 5 3 2" xfId="10706"/>
    <cellStyle name="Normal 57 6 5 3 2 2" xfId="23151"/>
    <cellStyle name="Normal 57 6 5 3 3" xfId="18144"/>
    <cellStyle name="Normal 57 6 5 4" xfId="8204"/>
    <cellStyle name="Normal 57 6 5 4 2" xfId="20650"/>
    <cellStyle name="Normal 57 6 5 5" xfId="12160"/>
    <cellStyle name="Normal 57 6 5 5 2" xfId="24596"/>
    <cellStyle name="Normal 57 6 5 6" xfId="6681"/>
    <cellStyle name="Normal 57 6 5 6 2" xfId="19132"/>
    <cellStyle name="Normal 57 6 5 7" xfId="3135"/>
    <cellStyle name="Normal 57 6 5 7 2" xfId="15643"/>
    <cellStyle name="Normal 57 6 5 8" xfId="13053"/>
    <cellStyle name="Normal 57 6 6" xfId="584"/>
    <cellStyle name="Normal 57 6 6 2" xfId="1892"/>
    <cellStyle name="Normal 57 6 6 2 2" xfId="9649"/>
    <cellStyle name="Normal 57 6 6 2 2 2" xfId="22094"/>
    <cellStyle name="Normal 57 6 6 2 3" xfId="4631"/>
    <cellStyle name="Normal 57 6 6 2 3 2" xfId="17087"/>
    <cellStyle name="Normal 57 6 6 2 4" xfId="14695"/>
    <cellStyle name="Normal 57 6 6 3" xfId="6039"/>
    <cellStyle name="Normal 57 6 6 3 2" xfId="11054"/>
    <cellStyle name="Normal 57 6 6 3 2 2" xfId="23499"/>
    <cellStyle name="Normal 57 6 6 3 3" xfId="18492"/>
    <cellStyle name="Normal 57 6 6 4" xfId="8765"/>
    <cellStyle name="Normal 57 6 6 4 2" xfId="21211"/>
    <cellStyle name="Normal 57 6 6 5" xfId="12508"/>
    <cellStyle name="Normal 57 6 6 5 2" xfId="24944"/>
    <cellStyle name="Normal 57 6 6 6" xfId="7242"/>
    <cellStyle name="Normal 57 6 6 6 2" xfId="19693"/>
    <cellStyle name="Normal 57 6 6 7" xfId="3696"/>
    <cellStyle name="Normal 57 6 6 7 2" xfId="16204"/>
    <cellStyle name="Normal 57 6 6 8" xfId="13400"/>
    <cellStyle name="Normal 57 6 7" xfId="2140"/>
    <cellStyle name="Normal 57 6 7 2" xfId="4780"/>
    <cellStyle name="Normal 57 6 7 2 2" xfId="9797"/>
    <cellStyle name="Normal 57 6 7 2 2 2" xfId="22242"/>
    <cellStyle name="Normal 57 6 7 2 3" xfId="17235"/>
    <cellStyle name="Normal 57 6 7 3" xfId="6178"/>
    <cellStyle name="Normal 57 6 7 3 2" xfId="11193"/>
    <cellStyle name="Normal 57 6 7 3 2 2" xfId="23638"/>
    <cellStyle name="Normal 57 6 7 3 3" xfId="18631"/>
    <cellStyle name="Normal 57 6 7 4" xfId="8040"/>
    <cellStyle name="Normal 57 6 7 4 2" xfId="20488"/>
    <cellStyle name="Normal 57 6 7 5" xfId="12647"/>
    <cellStyle name="Normal 57 6 7 5 2" xfId="25083"/>
    <cellStyle name="Normal 57 6 7 6" xfId="7391"/>
    <cellStyle name="Normal 57 6 7 6 2" xfId="19841"/>
    <cellStyle name="Normal 57 6 7 7" xfId="2964"/>
    <cellStyle name="Normal 57 6 7 7 2" xfId="15481"/>
    <cellStyle name="Normal 57 6 7 8" xfId="14834"/>
    <cellStyle name="Normal 57 6 8" xfId="988"/>
    <cellStyle name="Normal 57 6 8 2" xfId="11604"/>
    <cellStyle name="Normal 57 6 8 2 2" xfId="24040"/>
    <cellStyle name="Normal 57 6 8 3" xfId="8927"/>
    <cellStyle name="Normal 57 6 8 3 2" xfId="21372"/>
    <cellStyle name="Normal 57 6 8 4" xfId="3909"/>
    <cellStyle name="Normal 57 6 8 4 2" xfId="16365"/>
    <cellStyle name="Normal 57 6 8 5" xfId="13791"/>
    <cellStyle name="Normal 57 6 9" xfId="915"/>
    <cellStyle name="Normal 57 6 9 2" xfId="10148"/>
    <cellStyle name="Normal 57 6 9 2 2" xfId="22593"/>
    <cellStyle name="Normal 57 6 9 3" xfId="5132"/>
    <cellStyle name="Normal 57 6 9 3 2" xfId="17586"/>
    <cellStyle name="Normal 57 6 9 4" xfId="13718"/>
    <cellStyle name="Normal 57 6_Degree data" xfId="2509"/>
    <cellStyle name="Normal 57 7" xfId="172"/>
    <cellStyle name="Normal 57 7 10" xfId="11663"/>
    <cellStyle name="Normal 57 7 10 2" xfId="24099"/>
    <cellStyle name="Normal 57 7 11" xfId="6523"/>
    <cellStyle name="Normal 57 7 11 2" xfId="18974"/>
    <cellStyle name="Normal 57 7 12" xfId="2691"/>
    <cellStyle name="Normal 57 7 12 2" xfId="15211"/>
    <cellStyle name="Normal 57 7 13" xfId="13010"/>
    <cellStyle name="Normal 57 7 2" xfId="496"/>
    <cellStyle name="Normal 57 7 2 10" xfId="2896"/>
    <cellStyle name="Normal 57 7 2 10 2" xfId="15416"/>
    <cellStyle name="Normal 57 7 2 11" xfId="13317"/>
    <cellStyle name="Normal 57 7 2 2" xfId="856"/>
    <cellStyle name="Normal 57 7 2 2 2" xfId="1551"/>
    <cellStyle name="Normal 57 7 2 2 2 2" xfId="9352"/>
    <cellStyle name="Normal 57 7 2 2 2 2 2" xfId="21797"/>
    <cellStyle name="Normal 57 7 2 2 2 3" xfId="4334"/>
    <cellStyle name="Normal 57 7 2 2 2 3 2" xfId="16790"/>
    <cellStyle name="Normal 57 7 2 2 2 4" xfId="14354"/>
    <cellStyle name="Normal 57 7 2 2 3" xfId="5697"/>
    <cellStyle name="Normal 57 7 2 2 3 2" xfId="10713"/>
    <cellStyle name="Normal 57 7 2 2 3 2 2" xfId="23158"/>
    <cellStyle name="Normal 57 7 2 2 3 3" xfId="18151"/>
    <cellStyle name="Normal 57 7 2 2 4" xfId="8468"/>
    <cellStyle name="Normal 57 7 2 2 4 2" xfId="20914"/>
    <cellStyle name="Normal 57 7 2 2 5" xfId="12167"/>
    <cellStyle name="Normal 57 7 2 2 5 2" xfId="24603"/>
    <cellStyle name="Normal 57 7 2 2 6" xfId="6945"/>
    <cellStyle name="Normal 57 7 2 2 6 2" xfId="19396"/>
    <cellStyle name="Normal 57 7 2 2 7" xfId="3399"/>
    <cellStyle name="Normal 57 7 2 2 7 2" xfId="15907"/>
    <cellStyle name="Normal 57 7 2 2 8" xfId="13664"/>
    <cellStyle name="Normal 57 7 2 3" xfId="1899"/>
    <cellStyle name="Normal 57 7 2 3 2" xfId="4638"/>
    <cellStyle name="Normal 57 7 2 3 2 2" xfId="9656"/>
    <cellStyle name="Normal 57 7 2 3 2 2 2" xfId="22101"/>
    <cellStyle name="Normal 57 7 2 3 2 3" xfId="17094"/>
    <cellStyle name="Normal 57 7 2 3 3" xfId="6046"/>
    <cellStyle name="Normal 57 7 2 3 3 2" xfId="11061"/>
    <cellStyle name="Normal 57 7 2 3 3 2 2" xfId="23506"/>
    <cellStyle name="Normal 57 7 2 3 3 3" xfId="18499"/>
    <cellStyle name="Normal 57 7 2 3 4" xfId="8772"/>
    <cellStyle name="Normal 57 7 2 3 4 2" xfId="21218"/>
    <cellStyle name="Normal 57 7 2 3 5" xfId="12515"/>
    <cellStyle name="Normal 57 7 2 3 5 2" xfId="24951"/>
    <cellStyle name="Normal 57 7 2 3 6" xfId="7249"/>
    <cellStyle name="Normal 57 7 2 3 6 2" xfId="19700"/>
    <cellStyle name="Normal 57 7 2 3 7" xfId="3703"/>
    <cellStyle name="Normal 57 7 2 3 7 2" xfId="16211"/>
    <cellStyle name="Normal 57 7 2 3 8" xfId="14702"/>
    <cellStyle name="Normal 57 7 2 4" xfId="2419"/>
    <cellStyle name="Normal 57 7 2 4 2" xfId="5044"/>
    <cellStyle name="Normal 57 7 2 4 2 2" xfId="10061"/>
    <cellStyle name="Normal 57 7 2 4 2 2 2" xfId="22506"/>
    <cellStyle name="Normal 57 7 2 4 2 3" xfId="17499"/>
    <cellStyle name="Normal 57 7 2 4 3" xfId="6442"/>
    <cellStyle name="Normal 57 7 2 4 3 2" xfId="11457"/>
    <cellStyle name="Normal 57 7 2 4 3 2 2" xfId="23902"/>
    <cellStyle name="Normal 57 7 2 4 3 3" xfId="18895"/>
    <cellStyle name="Normal 57 7 2 4 4" xfId="8149"/>
    <cellStyle name="Normal 57 7 2 4 4 2" xfId="20597"/>
    <cellStyle name="Normal 57 7 2 4 5" xfId="12911"/>
    <cellStyle name="Normal 57 7 2 4 5 2" xfId="25347"/>
    <cellStyle name="Normal 57 7 2 4 6" xfId="7655"/>
    <cellStyle name="Normal 57 7 2 4 6 2" xfId="20105"/>
    <cellStyle name="Normal 57 7 2 4 7" xfId="3079"/>
    <cellStyle name="Normal 57 7 2 4 7 2" xfId="15590"/>
    <cellStyle name="Normal 57 7 2 4 8" xfId="15098"/>
    <cellStyle name="Normal 57 7 2 5" xfId="1252"/>
    <cellStyle name="Normal 57 7 2 5 2" xfId="9035"/>
    <cellStyle name="Normal 57 7 2 5 2 2" xfId="21480"/>
    <cellStyle name="Normal 57 7 2 5 3" xfId="4017"/>
    <cellStyle name="Normal 57 7 2 5 3 2" xfId="16473"/>
    <cellStyle name="Normal 57 7 2 5 4" xfId="14055"/>
    <cellStyle name="Normal 57 7 2 6" xfId="5398"/>
    <cellStyle name="Normal 57 7 2 6 2" xfId="10414"/>
    <cellStyle name="Normal 57 7 2 6 2 2" xfId="22859"/>
    <cellStyle name="Normal 57 7 2 6 3" xfId="17852"/>
    <cellStyle name="Normal 57 7 2 7" xfId="7975"/>
    <cellStyle name="Normal 57 7 2 7 2" xfId="20423"/>
    <cellStyle name="Normal 57 7 2 8" xfId="11868"/>
    <cellStyle name="Normal 57 7 2 8 2" xfId="24304"/>
    <cellStyle name="Normal 57 7 2 9" xfId="6628"/>
    <cellStyle name="Normal 57 7 2 9 2" xfId="19079"/>
    <cellStyle name="Normal 57 7 2_Degree data" xfId="2516"/>
    <cellStyle name="Normal 57 7 3" xfId="388"/>
    <cellStyle name="Normal 57 7 3 10" xfId="13212"/>
    <cellStyle name="Normal 57 7 3 2" xfId="749"/>
    <cellStyle name="Normal 57 7 3 2 2" xfId="1552"/>
    <cellStyle name="Normal 57 7 3 2 2 2" xfId="9657"/>
    <cellStyle name="Normal 57 7 3 2 2 2 2" xfId="22102"/>
    <cellStyle name="Normal 57 7 3 2 2 3" xfId="4639"/>
    <cellStyle name="Normal 57 7 3 2 2 3 2" xfId="17095"/>
    <cellStyle name="Normal 57 7 3 2 2 4" xfId="14355"/>
    <cellStyle name="Normal 57 7 3 2 3" xfId="5698"/>
    <cellStyle name="Normal 57 7 3 2 3 2" xfId="10714"/>
    <cellStyle name="Normal 57 7 3 2 3 2 2" xfId="23159"/>
    <cellStyle name="Normal 57 7 3 2 3 3" xfId="18152"/>
    <cellStyle name="Normal 57 7 3 2 4" xfId="8773"/>
    <cellStyle name="Normal 57 7 3 2 4 2" xfId="21219"/>
    <cellStyle name="Normal 57 7 3 2 5" xfId="12168"/>
    <cellStyle name="Normal 57 7 3 2 5 2" xfId="24604"/>
    <cellStyle name="Normal 57 7 3 2 6" xfId="7250"/>
    <cellStyle name="Normal 57 7 3 2 6 2" xfId="19701"/>
    <cellStyle name="Normal 57 7 3 2 7" xfId="3704"/>
    <cellStyle name="Normal 57 7 3 2 7 2" xfId="16212"/>
    <cellStyle name="Normal 57 7 3 2 8" xfId="13559"/>
    <cellStyle name="Normal 57 7 3 3" xfId="1900"/>
    <cellStyle name="Normal 57 7 3 3 2" xfId="4939"/>
    <cellStyle name="Normal 57 7 3 3 2 2" xfId="9956"/>
    <cellStyle name="Normal 57 7 3 3 2 2 2" xfId="22401"/>
    <cellStyle name="Normal 57 7 3 3 2 3" xfId="17394"/>
    <cellStyle name="Normal 57 7 3 3 3" xfId="6047"/>
    <cellStyle name="Normal 57 7 3 3 3 2" xfId="11062"/>
    <cellStyle name="Normal 57 7 3 3 3 2 2" xfId="23507"/>
    <cellStyle name="Normal 57 7 3 3 3 3" xfId="18500"/>
    <cellStyle name="Normal 57 7 3 3 4" xfId="8363"/>
    <cellStyle name="Normal 57 7 3 3 4 2" xfId="20809"/>
    <cellStyle name="Normal 57 7 3 3 5" xfId="12516"/>
    <cellStyle name="Normal 57 7 3 3 5 2" xfId="24952"/>
    <cellStyle name="Normal 57 7 3 3 6" xfId="7550"/>
    <cellStyle name="Normal 57 7 3 3 6 2" xfId="20000"/>
    <cellStyle name="Normal 57 7 3 3 7" xfId="3294"/>
    <cellStyle name="Normal 57 7 3 3 7 2" xfId="15802"/>
    <cellStyle name="Normal 57 7 3 3 8" xfId="14703"/>
    <cellStyle name="Normal 57 7 3 4" xfId="2311"/>
    <cellStyle name="Normal 57 7 3 4 2" xfId="6337"/>
    <cellStyle name="Normal 57 7 3 4 2 2" xfId="11352"/>
    <cellStyle name="Normal 57 7 3 4 2 2 2" xfId="23797"/>
    <cellStyle name="Normal 57 7 3 4 2 3" xfId="18790"/>
    <cellStyle name="Normal 57 7 3 4 3" xfId="12806"/>
    <cellStyle name="Normal 57 7 3 4 3 2" xfId="25242"/>
    <cellStyle name="Normal 57 7 3 4 4" xfId="9247"/>
    <cellStyle name="Normal 57 7 3 4 4 2" xfId="21692"/>
    <cellStyle name="Normal 57 7 3 4 5" xfId="4229"/>
    <cellStyle name="Normal 57 7 3 4 5 2" xfId="16685"/>
    <cellStyle name="Normal 57 7 3 4 6" xfId="14993"/>
    <cellStyle name="Normal 57 7 3 5" xfId="1147"/>
    <cellStyle name="Normal 57 7 3 5 2" xfId="10309"/>
    <cellStyle name="Normal 57 7 3 5 2 2" xfId="22754"/>
    <cellStyle name="Normal 57 7 3 5 3" xfId="5293"/>
    <cellStyle name="Normal 57 7 3 5 3 2" xfId="17747"/>
    <cellStyle name="Normal 57 7 3 5 4" xfId="13950"/>
    <cellStyle name="Normal 57 7 3 6" xfId="7870"/>
    <cellStyle name="Normal 57 7 3 6 2" xfId="20318"/>
    <cellStyle name="Normal 57 7 3 7" xfId="11763"/>
    <cellStyle name="Normal 57 7 3 7 2" xfId="24199"/>
    <cellStyle name="Normal 57 7 3 8" xfId="6840"/>
    <cellStyle name="Normal 57 7 3 8 2" xfId="19291"/>
    <cellStyle name="Normal 57 7 3 9" xfId="2791"/>
    <cellStyle name="Normal 57 7 3 9 2" xfId="15311"/>
    <cellStyle name="Normal 57 7 3_Degree data" xfId="2517"/>
    <cellStyle name="Normal 57 7 4" xfId="285"/>
    <cellStyle name="Normal 57 7 4 2" xfId="1550"/>
    <cellStyle name="Normal 57 7 4 2 2" xfId="9147"/>
    <cellStyle name="Normal 57 7 4 2 2 2" xfId="21592"/>
    <cellStyle name="Normal 57 7 4 2 3" xfId="4129"/>
    <cellStyle name="Normal 57 7 4 2 3 2" xfId="16585"/>
    <cellStyle name="Normal 57 7 4 2 4" xfId="14353"/>
    <cellStyle name="Normal 57 7 4 3" xfId="5696"/>
    <cellStyle name="Normal 57 7 4 3 2" xfId="10712"/>
    <cellStyle name="Normal 57 7 4 3 2 2" xfId="23157"/>
    <cellStyle name="Normal 57 7 4 3 3" xfId="18150"/>
    <cellStyle name="Normal 57 7 4 4" xfId="8263"/>
    <cellStyle name="Normal 57 7 4 4 2" xfId="20709"/>
    <cellStyle name="Normal 57 7 4 5" xfId="12166"/>
    <cellStyle name="Normal 57 7 4 5 2" xfId="24602"/>
    <cellStyle name="Normal 57 7 4 6" xfId="6740"/>
    <cellStyle name="Normal 57 7 4 6 2" xfId="19191"/>
    <cellStyle name="Normal 57 7 4 7" xfId="3194"/>
    <cellStyle name="Normal 57 7 4 7 2" xfId="15702"/>
    <cellStyle name="Normal 57 7 4 8" xfId="13112"/>
    <cellStyle name="Normal 57 7 5" xfId="648"/>
    <cellStyle name="Normal 57 7 5 2" xfId="1898"/>
    <cellStyle name="Normal 57 7 5 2 2" xfId="9655"/>
    <cellStyle name="Normal 57 7 5 2 2 2" xfId="22100"/>
    <cellStyle name="Normal 57 7 5 2 3" xfId="4637"/>
    <cellStyle name="Normal 57 7 5 2 3 2" xfId="17093"/>
    <cellStyle name="Normal 57 7 5 2 4" xfId="14701"/>
    <cellStyle name="Normal 57 7 5 3" xfId="6045"/>
    <cellStyle name="Normal 57 7 5 3 2" xfId="11060"/>
    <cellStyle name="Normal 57 7 5 3 2 2" xfId="23505"/>
    <cellStyle name="Normal 57 7 5 3 3" xfId="18498"/>
    <cellStyle name="Normal 57 7 5 4" xfId="8771"/>
    <cellStyle name="Normal 57 7 5 4 2" xfId="21217"/>
    <cellStyle name="Normal 57 7 5 5" xfId="12514"/>
    <cellStyle name="Normal 57 7 5 5 2" xfId="24950"/>
    <cellStyle name="Normal 57 7 5 6" xfId="7248"/>
    <cellStyle name="Normal 57 7 5 6 2" xfId="19699"/>
    <cellStyle name="Normal 57 7 5 7" xfId="3702"/>
    <cellStyle name="Normal 57 7 5 7 2" xfId="16210"/>
    <cellStyle name="Normal 57 7 5 8" xfId="13459"/>
    <cellStyle name="Normal 57 7 6" xfId="2208"/>
    <cellStyle name="Normal 57 7 6 2" xfId="4839"/>
    <cellStyle name="Normal 57 7 6 2 2" xfId="9856"/>
    <cellStyle name="Normal 57 7 6 2 2 2" xfId="22301"/>
    <cellStyle name="Normal 57 7 6 2 3" xfId="17294"/>
    <cellStyle name="Normal 57 7 6 3" xfId="6237"/>
    <cellStyle name="Normal 57 7 6 3 2" xfId="11252"/>
    <cellStyle name="Normal 57 7 6 3 2 2" xfId="23697"/>
    <cellStyle name="Normal 57 7 6 3 3" xfId="18690"/>
    <cellStyle name="Normal 57 7 6 4" xfId="8043"/>
    <cellStyle name="Normal 57 7 6 4 2" xfId="20491"/>
    <cellStyle name="Normal 57 7 6 5" xfId="12706"/>
    <cellStyle name="Normal 57 7 6 5 2" xfId="25142"/>
    <cellStyle name="Normal 57 7 6 6" xfId="7450"/>
    <cellStyle name="Normal 57 7 6 6 2" xfId="19900"/>
    <cellStyle name="Normal 57 7 6 7" xfId="2970"/>
    <cellStyle name="Normal 57 7 6 7 2" xfId="15484"/>
    <cellStyle name="Normal 57 7 6 8" xfId="14893"/>
    <cellStyle name="Normal 57 7 7" xfId="1047"/>
    <cellStyle name="Normal 57 7 7 2" xfId="8930"/>
    <cellStyle name="Normal 57 7 7 2 2" xfId="21375"/>
    <cellStyle name="Normal 57 7 7 3" xfId="3912"/>
    <cellStyle name="Normal 57 7 7 3 2" xfId="16368"/>
    <cellStyle name="Normal 57 7 7 4" xfId="13850"/>
    <cellStyle name="Normal 57 7 8" xfId="5193"/>
    <cellStyle name="Normal 57 7 8 2" xfId="10209"/>
    <cellStyle name="Normal 57 7 8 2 2" xfId="22654"/>
    <cellStyle name="Normal 57 7 8 3" xfId="17647"/>
    <cellStyle name="Normal 57 7 9" xfId="7770"/>
    <cellStyle name="Normal 57 7 9 2" xfId="20218"/>
    <cellStyle name="Normal 57 7_Degree data" xfId="2515"/>
    <cellStyle name="Normal 57 8" xfId="317"/>
    <cellStyle name="Normal 57 8 10" xfId="6553"/>
    <cellStyle name="Normal 57 8 10 2" xfId="19004"/>
    <cellStyle name="Normal 57 8 11" xfId="2721"/>
    <cellStyle name="Normal 57 8 11 2" xfId="15241"/>
    <cellStyle name="Normal 57 8 12" xfId="13142"/>
    <cellStyle name="Normal 57 8 2" xfId="419"/>
    <cellStyle name="Normal 57 8 2 10" xfId="13242"/>
    <cellStyle name="Normal 57 8 2 2" xfId="780"/>
    <cellStyle name="Normal 57 8 2 2 2" xfId="1554"/>
    <cellStyle name="Normal 57 8 2 2 2 2" xfId="9659"/>
    <cellStyle name="Normal 57 8 2 2 2 2 2" xfId="22104"/>
    <cellStyle name="Normal 57 8 2 2 2 3" xfId="4641"/>
    <cellStyle name="Normal 57 8 2 2 2 3 2" xfId="17097"/>
    <cellStyle name="Normal 57 8 2 2 2 4" xfId="14357"/>
    <cellStyle name="Normal 57 8 2 2 3" xfId="5700"/>
    <cellStyle name="Normal 57 8 2 2 3 2" xfId="10716"/>
    <cellStyle name="Normal 57 8 2 2 3 2 2" xfId="23161"/>
    <cellStyle name="Normal 57 8 2 2 3 3" xfId="18154"/>
    <cellStyle name="Normal 57 8 2 2 4" xfId="8775"/>
    <cellStyle name="Normal 57 8 2 2 4 2" xfId="21221"/>
    <cellStyle name="Normal 57 8 2 2 5" xfId="12170"/>
    <cellStyle name="Normal 57 8 2 2 5 2" xfId="24606"/>
    <cellStyle name="Normal 57 8 2 2 6" xfId="7252"/>
    <cellStyle name="Normal 57 8 2 2 6 2" xfId="19703"/>
    <cellStyle name="Normal 57 8 2 2 7" xfId="3706"/>
    <cellStyle name="Normal 57 8 2 2 7 2" xfId="16214"/>
    <cellStyle name="Normal 57 8 2 2 8" xfId="13589"/>
    <cellStyle name="Normal 57 8 2 3" xfId="1902"/>
    <cellStyle name="Normal 57 8 2 3 2" xfId="4969"/>
    <cellStyle name="Normal 57 8 2 3 2 2" xfId="9986"/>
    <cellStyle name="Normal 57 8 2 3 2 2 2" xfId="22431"/>
    <cellStyle name="Normal 57 8 2 3 2 3" xfId="17424"/>
    <cellStyle name="Normal 57 8 2 3 3" xfId="6049"/>
    <cellStyle name="Normal 57 8 2 3 3 2" xfId="11064"/>
    <cellStyle name="Normal 57 8 2 3 3 2 2" xfId="23509"/>
    <cellStyle name="Normal 57 8 2 3 3 3" xfId="18502"/>
    <cellStyle name="Normal 57 8 2 3 4" xfId="8393"/>
    <cellStyle name="Normal 57 8 2 3 4 2" xfId="20839"/>
    <cellStyle name="Normal 57 8 2 3 5" xfId="12518"/>
    <cellStyle name="Normal 57 8 2 3 5 2" xfId="24954"/>
    <cellStyle name="Normal 57 8 2 3 6" xfId="7580"/>
    <cellStyle name="Normal 57 8 2 3 6 2" xfId="20030"/>
    <cellStyle name="Normal 57 8 2 3 7" xfId="3324"/>
    <cellStyle name="Normal 57 8 2 3 7 2" xfId="15832"/>
    <cellStyle name="Normal 57 8 2 3 8" xfId="14705"/>
    <cellStyle name="Normal 57 8 2 4" xfId="2342"/>
    <cellStyle name="Normal 57 8 2 4 2" xfId="6367"/>
    <cellStyle name="Normal 57 8 2 4 2 2" xfId="11382"/>
    <cellStyle name="Normal 57 8 2 4 2 2 2" xfId="23827"/>
    <cellStyle name="Normal 57 8 2 4 2 3" xfId="18820"/>
    <cellStyle name="Normal 57 8 2 4 3" xfId="12836"/>
    <cellStyle name="Normal 57 8 2 4 3 2" xfId="25272"/>
    <cellStyle name="Normal 57 8 2 4 4" xfId="9277"/>
    <cellStyle name="Normal 57 8 2 4 4 2" xfId="21722"/>
    <cellStyle name="Normal 57 8 2 4 5" xfId="4259"/>
    <cellStyle name="Normal 57 8 2 4 5 2" xfId="16715"/>
    <cellStyle name="Normal 57 8 2 4 6" xfId="15023"/>
    <cellStyle name="Normal 57 8 2 5" xfId="1177"/>
    <cellStyle name="Normal 57 8 2 5 2" xfId="10339"/>
    <cellStyle name="Normal 57 8 2 5 2 2" xfId="22784"/>
    <cellStyle name="Normal 57 8 2 5 3" xfId="5323"/>
    <cellStyle name="Normal 57 8 2 5 3 2" xfId="17777"/>
    <cellStyle name="Normal 57 8 2 5 4" xfId="13980"/>
    <cellStyle name="Normal 57 8 2 6" xfId="7900"/>
    <cellStyle name="Normal 57 8 2 6 2" xfId="20348"/>
    <cellStyle name="Normal 57 8 2 7" xfId="11793"/>
    <cellStyle name="Normal 57 8 2 7 2" xfId="24229"/>
    <cellStyle name="Normal 57 8 2 8" xfId="6870"/>
    <cellStyle name="Normal 57 8 2 8 2" xfId="19321"/>
    <cellStyle name="Normal 57 8 2 9" xfId="2821"/>
    <cellStyle name="Normal 57 8 2 9 2" xfId="15341"/>
    <cellStyle name="Normal 57 8 2_Degree data" xfId="2519"/>
    <cellStyle name="Normal 57 8 3" xfId="679"/>
    <cellStyle name="Normal 57 8 3 2" xfId="1553"/>
    <cellStyle name="Normal 57 8 3 2 2" xfId="9177"/>
    <cellStyle name="Normal 57 8 3 2 2 2" xfId="21622"/>
    <cellStyle name="Normal 57 8 3 2 3" xfId="4159"/>
    <cellStyle name="Normal 57 8 3 2 3 2" xfId="16615"/>
    <cellStyle name="Normal 57 8 3 2 4" xfId="14356"/>
    <cellStyle name="Normal 57 8 3 3" xfId="5699"/>
    <cellStyle name="Normal 57 8 3 3 2" xfId="10715"/>
    <cellStyle name="Normal 57 8 3 3 2 2" xfId="23160"/>
    <cellStyle name="Normal 57 8 3 3 3" xfId="18153"/>
    <cellStyle name="Normal 57 8 3 4" xfId="8293"/>
    <cellStyle name="Normal 57 8 3 4 2" xfId="20739"/>
    <cellStyle name="Normal 57 8 3 5" xfId="12169"/>
    <cellStyle name="Normal 57 8 3 5 2" xfId="24605"/>
    <cellStyle name="Normal 57 8 3 6" xfId="6770"/>
    <cellStyle name="Normal 57 8 3 6 2" xfId="19221"/>
    <cellStyle name="Normal 57 8 3 7" xfId="3224"/>
    <cellStyle name="Normal 57 8 3 7 2" xfId="15732"/>
    <cellStyle name="Normal 57 8 3 8" xfId="13489"/>
    <cellStyle name="Normal 57 8 4" xfId="1901"/>
    <cellStyle name="Normal 57 8 4 2" xfId="4640"/>
    <cellStyle name="Normal 57 8 4 2 2" xfId="9658"/>
    <cellStyle name="Normal 57 8 4 2 2 2" xfId="22103"/>
    <cellStyle name="Normal 57 8 4 2 3" xfId="17096"/>
    <cellStyle name="Normal 57 8 4 3" xfId="6048"/>
    <cellStyle name="Normal 57 8 4 3 2" xfId="11063"/>
    <cellStyle name="Normal 57 8 4 3 2 2" xfId="23508"/>
    <cellStyle name="Normal 57 8 4 3 3" xfId="18501"/>
    <cellStyle name="Normal 57 8 4 4" xfId="8774"/>
    <cellStyle name="Normal 57 8 4 4 2" xfId="21220"/>
    <cellStyle name="Normal 57 8 4 5" xfId="12517"/>
    <cellStyle name="Normal 57 8 4 5 2" xfId="24953"/>
    <cellStyle name="Normal 57 8 4 6" xfId="7251"/>
    <cellStyle name="Normal 57 8 4 6 2" xfId="19702"/>
    <cellStyle name="Normal 57 8 4 7" xfId="3705"/>
    <cellStyle name="Normal 57 8 4 7 2" xfId="16213"/>
    <cellStyle name="Normal 57 8 4 8" xfId="14704"/>
    <cellStyle name="Normal 57 8 5" xfId="2240"/>
    <cellStyle name="Normal 57 8 5 2" xfId="4869"/>
    <cellStyle name="Normal 57 8 5 2 2" xfId="9886"/>
    <cellStyle name="Normal 57 8 5 2 2 2" xfId="22331"/>
    <cellStyle name="Normal 57 8 5 2 3" xfId="17324"/>
    <cellStyle name="Normal 57 8 5 3" xfId="6267"/>
    <cellStyle name="Normal 57 8 5 3 2" xfId="11282"/>
    <cellStyle name="Normal 57 8 5 3 2 2" xfId="23727"/>
    <cellStyle name="Normal 57 8 5 3 3" xfId="18720"/>
    <cellStyle name="Normal 57 8 5 4" xfId="8074"/>
    <cellStyle name="Normal 57 8 5 4 2" xfId="20522"/>
    <cellStyle name="Normal 57 8 5 5" xfId="12736"/>
    <cellStyle name="Normal 57 8 5 5 2" xfId="25172"/>
    <cellStyle name="Normal 57 8 5 6" xfId="7480"/>
    <cellStyle name="Normal 57 8 5 6 2" xfId="19930"/>
    <cellStyle name="Normal 57 8 5 7" xfId="3003"/>
    <cellStyle name="Normal 57 8 5 7 2" xfId="15515"/>
    <cellStyle name="Normal 57 8 5 8" xfId="14923"/>
    <cellStyle name="Normal 57 8 6" xfId="1077"/>
    <cellStyle name="Normal 57 8 6 2" xfId="8960"/>
    <cellStyle name="Normal 57 8 6 2 2" xfId="21405"/>
    <cellStyle name="Normal 57 8 6 3" xfId="3942"/>
    <cellStyle name="Normal 57 8 6 3 2" xfId="16398"/>
    <cellStyle name="Normal 57 8 6 4" xfId="13880"/>
    <cellStyle name="Normal 57 8 7" xfId="5223"/>
    <cellStyle name="Normal 57 8 7 2" xfId="10239"/>
    <cellStyle name="Normal 57 8 7 2 2" xfId="22684"/>
    <cellStyle name="Normal 57 8 7 3" xfId="17677"/>
    <cellStyle name="Normal 57 8 8" xfId="7800"/>
    <cellStyle name="Normal 57 8 8 2" xfId="20248"/>
    <cellStyle name="Normal 57 8 9" xfId="11693"/>
    <cellStyle name="Normal 57 8 9 2" xfId="24129"/>
    <cellStyle name="Normal 57 8_Degree data" xfId="2518"/>
    <cellStyle name="Normal 57 9" xfId="255"/>
    <cellStyle name="Normal 57 9 10" xfId="6601"/>
    <cellStyle name="Normal 57 9 10 2" xfId="19052"/>
    <cellStyle name="Normal 57 9 11" xfId="2664"/>
    <cellStyle name="Normal 57 9 11 2" xfId="15184"/>
    <cellStyle name="Normal 57 9 12" xfId="13085"/>
    <cellStyle name="Normal 57 9 2" xfId="469"/>
    <cellStyle name="Normal 57 9 2 10" xfId="13290"/>
    <cellStyle name="Normal 57 9 2 2" xfId="829"/>
    <cellStyle name="Normal 57 9 2 2 2" xfId="1556"/>
    <cellStyle name="Normal 57 9 2 2 2 2" xfId="9661"/>
    <cellStyle name="Normal 57 9 2 2 2 2 2" xfId="22106"/>
    <cellStyle name="Normal 57 9 2 2 2 3" xfId="4643"/>
    <cellStyle name="Normal 57 9 2 2 2 3 2" xfId="17099"/>
    <cellStyle name="Normal 57 9 2 2 2 4" xfId="14359"/>
    <cellStyle name="Normal 57 9 2 2 3" xfId="5702"/>
    <cellStyle name="Normal 57 9 2 2 3 2" xfId="10718"/>
    <cellStyle name="Normal 57 9 2 2 3 2 2" xfId="23163"/>
    <cellStyle name="Normal 57 9 2 2 3 3" xfId="18156"/>
    <cellStyle name="Normal 57 9 2 2 4" xfId="8777"/>
    <cellStyle name="Normal 57 9 2 2 4 2" xfId="21223"/>
    <cellStyle name="Normal 57 9 2 2 5" xfId="12172"/>
    <cellStyle name="Normal 57 9 2 2 5 2" xfId="24608"/>
    <cellStyle name="Normal 57 9 2 2 6" xfId="7254"/>
    <cellStyle name="Normal 57 9 2 2 6 2" xfId="19705"/>
    <cellStyle name="Normal 57 9 2 2 7" xfId="3708"/>
    <cellStyle name="Normal 57 9 2 2 7 2" xfId="16216"/>
    <cellStyle name="Normal 57 9 2 2 8" xfId="13637"/>
    <cellStyle name="Normal 57 9 2 3" xfId="1904"/>
    <cellStyle name="Normal 57 9 2 3 2" xfId="5017"/>
    <cellStyle name="Normal 57 9 2 3 2 2" xfId="10034"/>
    <cellStyle name="Normal 57 9 2 3 2 2 2" xfId="22479"/>
    <cellStyle name="Normal 57 9 2 3 2 3" xfId="17472"/>
    <cellStyle name="Normal 57 9 2 3 3" xfId="6051"/>
    <cellStyle name="Normal 57 9 2 3 3 2" xfId="11066"/>
    <cellStyle name="Normal 57 9 2 3 3 2 2" xfId="23511"/>
    <cellStyle name="Normal 57 9 2 3 3 3" xfId="18504"/>
    <cellStyle name="Normal 57 9 2 3 4" xfId="8441"/>
    <cellStyle name="Normal 57 9 2 3 4 2" xfId="20887"/>
    <cellStyle name="Normal 57 9 2 3 5" xfId="12520"/>
    <cellStyle name="Normal 57 9 2 3 5 2" xfId="24956"/>
    <cellStyle name="Normal 57 9 2 3 6" xfId="7628"/>
    <cellStyle name="Normal 57 9 2 3 6 2" xfId="20078"/>
    <cellStyle name="Normal 57 9 2 3 7" xfId="3372"/>
    <cellStyle name="Normal 57 9 2 3 7 2" xfId="15880"/>
    <cellStyle name="Normal 57 9 2 3 8" xfId="14707"/>
    <cellStyle name="Normal 57 9 2 4" xfId="2392"/>
    <cellStyle name="Normal 57 9 2 4 2" xfId="6415"/>
    <cellStyle name="Normal 57 9 2 4 2 2" xfId="11430"/>
    <cellStyle name="Normal 57 9 2 4 2 2 2" xfId="23875"/>
    <cellStyle name="Normal 57 9 2 4 2 3" xfId="18868"/>
    <cellStyle name="Normal 57 9 2 4 3" xfId="12884"/>
    <cellStyle name="Normal 57 9 2 4 3 2" xfId="25320"/>
    <cellStyle name="Normal 57 9 2 4 4" xfId="9325"/>
    <cellStyle name="Normal 57 9 2 4 4 2" xfId="21770"/>
    <cellStyle name="Normal 57 9 2 4 5" xfId="4307"/>
    <cellStyle name="Normal 57 9 2 4 5 2" xfId="16763"/>
    <cellStyle name="Normal 57 9 2 4 6" xfId="15071"/>
    <cellStyle name="Normal 57 9 2 5" xfId="1225"/>
    <cellStyle name="Normal 57 9 2 5 2" xfId="10387"/>
    <cellStyle name="Normal 57 9 2 5 2 2" xfId="22832"/>
    <cellStyle name="Normal 57 9 2 5 3" xfId="5371"/>
    <cellStyle name="Normal 57 9 2 5 3 2" xfId="17825"/>
    <cellStyle name="Normal 57 9 2 5 4" xfId="14028"/>
    <cellStyle name="Normal 57 9 2 6" xfId="7948"/>
    <cellStyle name="Normal 57 9 2 6 2" xfId="20396"/>
    <cellStyle name="Normal 57 9 2 7" xfId="11841"/>
    <cellStyle name="Normal 57 9 2 7 2" xfId="24277"/>
    <cellStyle name="Normal 57 9 2 8" xfId="6918"/>
    <cellStyle name="Normal 57 9 2 8 2" xfId="19369"/>
    <cellStyle name="Normal 57 9 2 9" xfId="2869"/>
    <cellStyle name="Normal 57 9 2 9 2" xfId="15389"/>
    <cellStyle name="Normal 57 9 2_Degree data" xfId="2521"/>
    <cellStyle name="Normal 57 9 3" xfId="618"/>
    <cellStyle name="Normal 57 9 3 2" xfId="1555"/>
    <cellStyle name="Normal 57 9 3 2 2" xfId="9120"/>
    <cellStyle name="Normal 57 9 3 2 2 2" xfId="21565"/>
    <cellStyle name="Normal 57 9 3 2 3" xfId="4102"/>
    <cellStyle name="Normal 57 9 3 2 3 2" xfId="16558"/>
    <cellStyle name="Normal 57 9 3 2 4" xfId="14358"/>
    <cellStyle name="Normal 57 9 3 3" xfId="5701"/>
    <cellStyle name="Normal 57 9 3 3 2" xfId="10717"/>
    <cellStyle name="Normal 57 9 3 3 2 2" xfId="23162"/>
    <cellStyle name="Normal 57 9 3 3 3" xfId="18155"/>
    <cellStyle name="Normal 57 9 3 4" xfId="8236"/>
    <cellStyle name="Normal 57 9 3 4 2" xfId="20682"/>
    <cellStyle name="Normal 57 9 3 5" xfId="12171"/>
    <cellStyle name="Normal 57 9 3 5 2" xfId="24607"/>
    <cellStyle name="Normal 57 9 3 6" xfId="6713"/>
    <cellStyle name="Normal 57 9 3 6 2" xfId="19164"/>
    <cellStyle name="Normal 57 9 3 7" xfId="3167"/>
    <cellStyle name="Normal 57 9 3 7 2" xfId="15675"/>
    <cellStyle name="Normal 57 9 3 8" xfId="13432"/>
    <cellStyle name="Normal 57 9 4" xfId="1903"/>
    <cellStyle name="Normal 57 9 4 2" xfId="4642"/>
    <cellStyle name="Normal 57 9 4 2 2" xfId="9660"/>
    <cellStyle name="Normal 57 9 4 2 2 2" xfId="22105"/>
    <cellStyle name="Normal 57 9 4 2 3" xfId="17098"/>
    <cellStyle name="Normal 57 9 4 3" xfId="6050"/>
    <cellStyle name="Normal 57 9 4 3 2" xfId="11065"/>
    <cellStyle name="Normal 57 9 4 3 2 2" xfId="23510"/>
    <cellStyle name="Normal 57 9 4 3 3" xfId="18503"/>
    <cellStyle name="Normal 57 9 4 4" xfId="8776"/>
    <cellStyle name="Normal 57 9 4 4 2" xfId="21222"/>
    <cellStyle name="Normal 57 9 4 5" xfId="12519"/>
    <cellStyle name="Normal 57 9 4 5 2" xfId="24955"/>
    <cellStyle name="Normal 57 9 4 6" xfId="7253"/>
    <cellStyle name="Normal 57 9 4 6 2" xfId="19704"/>
    <cellStyle name="Normal 57 9 4 7" xfId="3707"/>
    <cellStyle name="Normal 57 9 4 7 2" xfId="16215"/>
    <cellStyle name="Normal 57 9 4 8" xfId="14706"/>
    <cellStyle name="Normal 57 9 5" xfId="2178"/>
    <cellStyle name="Normal 57 9 5 2" xfId="4812"/>
    <cellStyle name="Normal 57 9 5 2 2" xfId="9829"/>
    <cellStyle name="Normal 57 9 5 2 2 2" xfId="22274"/>
    <cellStyle name="Normal 57 9 5 2 3" xfId="17267"/>
    <cellStyle name="Normal 57 9 5 3" xfId="6210"/>
    <cellStyle name="Normal 57 9 5 3 2" xfId="11225"/>
    <cellStyle name="Normal 57 9 5 3 2 2" xfId="23670"/>
    <cellStyle name="Normal 57 9 5 3 3" xfId="18663"/>
    <cellStyle name="Normal 57 9 5 4" xfId="8122"/>
    <cellStyle name="Normal 57 9 5 4 2" xfId="20570"/>
    <cellStyle name="Normal 57 9 5 5" xfId="12679"/>
    <cellStyle name="Normal 57 9 5 5 2" xfId="25115"/>
    <cellStyle name="Normal 57 9 5 6" xfId="7423"/>
    <cellStyle name="Normal 57 9 5 6 2" xfId="19873"/>
    <cellStyle name="Normal 57 9 5 7" xfId="3052"/>
    <cellStyle name="Normal 57 9 5 7 2" xfId="15563"/>
    <cellStyle name="Normal 57 9 5 8" xfId="14866"/>
    <cellStyle name="Normal 57 9 6" xfId="1020"/>
    <cellStyle name="Normal 57 9 6 2" xfId="9008"/>
    <cellStyle name="Normal 57 9 6 2 2" xfId="21453"/>
    <cellStyle name="Normal 57 9 6 3" xfId="3990"/>
    <cellStyle name="Normal 57 9 6 3 2" xfId="16446"/>
    <cellStyle name="Normal 57 9 6 4" xfId="13823"/>
    <cellStyle name="Normal 57 9 7" xfId="5166"/>
    <cellStyle name="Normal 57 9 7 2" xfId="10182"/>
    <cellStyle name="Normal 57 9 7 2 2" xfId="22627"/>
    <cellStyle name="Normal 57 9 7 3" xfId="17620"/>
    <cellStyle name="Normal 57 9 8" xfId="7743"/>
    <cellStyle name="Normal 57 9 8 2" xfId="20191"/>
    <cellStyle name="Normal 57 9 9" xfId="11636"/>
    <cellStyle name="Normal 57 9 9 2" xfId="24072"/>
    <cellStyle name="Normal 57 9_Degree data" xfId="2520"/>
    <cellStyle name="Normal 57_Degree data" xfId="2464"/>
    <cellStyle name="Normal 58" xfId="84"/>
    <cellStyle name="Normal 58 10" xfId="362"/>
    <cellStyle name="Normal 58 10 10" xfId="13186"/>
    <cellStyle name="Normal 58 10 2" xfId="723"/>
    <cellStyle name="Normal 58 10 2 2" xfId="1558"/>
    <cellStyle name="Normal 58 10 2 2 2" xfId="9663"/>
    <cellStyle name="Normal 58 10 2 2 2 2" xfId="22108"/>
    <cellStyle name="Normal 58 10 2 2 3" xfId="4645"/>
    <cellStyle name="Normal 58 10 2 2 3 2" xfId="17101"/>
    <cellStyle name="Normal 58 10 2 2 4" xfId="14361"/>
    <cellStyle name="Normal 58 10 2 3" xfId="5704"/>
    <cellStyle name="Normal 58 10 2 3 2" xfId="10720"/>
    <cellStyle name="Normal 58 10 2 3 2 2" xfId="23165"/>
    <cellStyle name="Normal 58 10 2 3 3" xfId="18158"/>
    <cellStyle name="Normal 58 10 2 4" xfId="8779"/>
    <cellStyle name="Normal 58 10 2 4 2" xfId="21225"/>
    <cellStyle name="Normal 58 10 2 5" xfId="12174"/>
    <cellStyle name="Normal 58 10 2 5 2" xfId="24610"/>
    <cellStyle name="Normal 58 10 2 6" xfId="7256"/>
    <cellStyle name="Normal 58 10 2 6 2" xfId="19707"/>
    <cellStyle name="Normal 58 10 2 7" xfId="3710"/>
    <cellStyle name="Normal 58 10 2 7 2" xfId="16218"/>
    <cellStyle name="Normal 58 10 2 8" xfId="13533"/>
    <cellStyle name="Normal 58 10 3" xfId="1906"/>
    <cellStyle name="Normal 58 10 3 2" xfId="4913"/>
    <cellStyle name="Normal 58 10 3 2 2" xfId="9930"/>
    <cellStyle name="Normal 58 10 3 2 2 2" xfId="22375"/>
    <cellStyle name="Normal 58 10 3 2 3" xfId="17368"/>
    <cellStyle name="Normal 58 10 3 3" xfId="6053"/>
    <cellStyle name="Normal 58 10 3 3 2" xfId="11068"/>
    <cellStyle name="Normal 58 10 3 3 2 2" xfId="23513"/>
    <cellStyle name="Normal 58 10 3 3 3" xfId="18506"/>
    <cellStyle name="Normal 58 10 3 4" xfId="8337"/>
    <cellStyle name="Normal 58 10 3 4 2" xfId="20783"/>
    <cellStyle name="Normal 58 10 3 5" xfId="12522"/>
    <cellStyle name="Normal 58 10 3 5 2" xfId="24958"/>
    <cellStyle name="Normal 58 10 3 6" xfId="7524"/>
    <cellStyle name="Normal 58 10 3 6 2" xfId="19974"/>
    <cellStyle name="Normal 58 10 3 7" xfId="3268"/>
    <cellStyle name="Normal 58 10 3 7 2" xfId="15776"/>
    <cellStyle name="Normal 58 10 3 8" xfId="14709"/>
    <cellStyle name="Normal 58 10 4" xfId="2285"/>
    <cellStyle name="Normal 58 10 4 2" xfId="6311"/>
    <cellStyle name="Normal 58 10 4 2 2" xfId="11326"/>
    <cellStyle name="Normal 58 10 4 2 2 2" xfId="23771"/>
    <cellStyle name="Normal 58 10 4 2 3" xfId="18764"/>
    <cellStyle name="Normal 58 10 4 3" xfId="12780"/>
    <cellStyle name="Normal 58 10 4 3 2" xfId="25216"/>
    <cellStyle name="Normal 58 10 4 4" xfId="9221"/>
    <cellStyle name="Normal 58 10 4 4 2" xfId="21666"/>
    <cellStyle name="Normal 58 10 4 5" xfId="4203"/>
    <cellStyle name="Normal 58 10 4 5 2" xfId="16659"/>
    <cellStyle name="Normal 58 10 4 6" xfId="14967"/>
    <cellStyle name="Normal 58 10 5" xfId="1121"/>
    <cellStyle name="Normal 58 10 5 2" xfId="10283"/>
    <cellStyle name="Normal 58 10 5 2 2" xfId="22728"/>
    <cellStyle name="Normal 58 10 5 3" xfId="5267"/>
    <cellStyle name="Normal 58 10 5 3 2" xfId="17721"/>
    <cellStyle name="Normal 58 10 5 4" xfId="13924"/>
    <cellStyle name="Normal 58 10 6" xfId="7844"/>
    <cellStyle name="Normal 58 10 6 2" xfId="20292"/>
    <cellStyle name="Normal 58 10 7" xfId="11737"/>
    <cellStyle name="Normal 58 10 7 2" xfId="24173"/>
    <cellStyle name="Normal 58 10 8" xfId="6814"/>
    <cellStyle name="Normal 58 10 8 2" xfId="19265"/>
    <cellStyle name="Normal 58 10 9" xfId="2765"/>
    <cellStyle name="Normal 58 10 9 2" xfId="15285"/>
    <cellStyle name="Normal 58 10_Degree data" xfId="2523"/>
    <cellStyle name="Normal 58 11" xfId="204"/>
    <cellStyle name="Normal 58 11 10" xfId="13042"/>
    <cellStyle name="Normal 58 11 2" xfId="572"/>
    <cellStyle name="Normal 58 11 2 2" xfId="1559"/>
    <cellStyle name="Normal 58 11 2 2 2" xfId="9664"/>
    <cellStyle name="Normal 58 11 2 2 2 2" xfId="22109"/>
    <cellStyle name="Normal 58 11 2 2 3" xfId="4646"/>
    <cellStyle name="Normal 58 11 2 2 3 2" xfId="17102"/>
    <cellStyle name="Normal 58 11 2 2 4" xfId="14362"/>
    <cellStyle name="Normal 58 11 2 3" xfId="5705"/>
    <cellStyle name="Normal 58 11 2 3 2" xfId="10721"/>
    <cellStyle name="Normal 58 11 2 3 2 2" xfId="23166"/>
    <cellStyle name="Normal 58 11 2 3 3" xfId="18159"/>
    <cellStyle name="Normal 58 11 2 4" xfId="8780"/>
    <cellStyle name="Normal 58 11 2 4 2" xfId="21226"/>
    <cellStyle name="Normal 58 11 2 5" xfId="12175"/>
    <cellStyle name="Normal 58 11 2 5 2" xfId="24611"/>
    <cellStyle name="Normal 58 11 2 6" xfId="7257"/>
    <cellStyle name="Normal 58 11 2 6 2" xfId="19708"/>
    <cellStyle name="Normal 58 11 2 7" xfId="3711"/>
    <cellStyle name="Normal 58 11 2 7 2" xfId="16219"/>
    <cellStyle name="Normal 58 11 2 8" xfId="13389"/>
    <cellStyle name="Normal 58 11 3" xfId="1907"/>
    <cellStyle name="Normal 58 11 3 2" xfId="4769"/>
    <cellStyle name="Normal 58 11 3 2 2" xfId="9786"/>
    <cellStyle name="Normal 58 11 3 2 2 2" xfId="22231"/>
    <cellStyle name="Normal 58 11 3 2 3" xfId="17224"/>
    <cellStyle name="Normal 58 11 3 3" xfId="6054"/>
    <cellStyle name="Normal 58 11 3 3 2" xfId="11069"/>
    <cellStyle name="Normal 58 11 3 3 2 2" xfId="23514"/>
    <cellStyle name="Normal 58 11 3 3 3" xfId="18507"/>
    <cellStyle name="Normal 58 11 3 4" xfId="8895"/>
    <cellStyle name="Normal 58 11 3 4 2" xfId="21340"/>
    <cellStyle name="Normal 58 11 3 5" xfId="12523"/>
    <cellStyle name="Normal 58 11 3 5 2" xfId="24959"/>
    <cellStyle name="Normal 58 11 3 6" xfId="7380"/>
    <cellStyle name="Normal 58 11 3 6 2" xfId="19830"/>
    <cellStyle name="Normal 58 11 3 7" xfId="3877"/>
    <cellStyle name="Normal 58 11 3 7 2" xfId="16333"/>
    <cellStyle name="Normal 58 11 3 8" xfId="14710"/>
    <cellStyle name="Normal 58 11 4" xfId="2127"/>
    <cellStyle name="Normal 58 11 4 2" xfId="6167"/>
    <cellStyle name="Normal 58 11 4 2 2" xfId="11182"/>
    <cellStyle name="Normal 58 11 4 2 2 2" xfId="23627"/>
    <cellStyle name="Normal 58 11 4 2 3" xfId="18620"/>
    <cellStyle name="Normal 58 11 4 3" xfId="12636"/>
    <cellStyle name="Normal 58 11 4 3 2" xfId="25072"/>
    <cellStyle name="Normal 58 11 4 4" xfId="9077"/>
    <cellStyle name="Normal 58 11 4 4 2" xfId="21522"/>
    <cellStyle name="Normal 58 11 4 5" xfId="4059"/>
    <cellStyle name="Normal 58 11 4 5 2" xfId="16515"/>
    <cellStyle name="Normal 58 11 4 6" xfId="14823"/>
    <cellStyle name="Normal 58 11 5" xfId="977"/>
    <cellStyle name="Normal 58 11 5 2" xfId="10137"/>
    <cellStyle name="Normal 58 11 5 2 2" xfId="22582"/>
    <cellStyle name="Normal 58 11 5 3" xfId="5121"/>
    <cellStyle name="Normal 58 11 5 3 2" xfId="17575"/>
    <cellStyle name="Normal 58 11 5 4" xfId="13780"/>
    <cellStyle name="Normal 58 11 6" xfId="8193"/>
    <cellStyle name="Normal 58 11 6 2" xfId="20639"/>
    <cellStyle name="Normal 58 11 7" xfId="11593"/>
    <cellStyle name="Normal 58 11 7 2" xfId="24029"/>
    <cellStyle name="Normal 58 11 8" xfId="6670"/>
    <cellStyle name="Normal 58 11 8 2" xfId="19121"/>
    <cellStyle name="Normal 58 11 9" xfId="3124"/>
    <cellStyle name="Normal 58 11 9 2" xfId="15632"/>
    <cellStyle name="Normal 58 11_Degree data" xfId="2524"/>
    <cellStyle name="Normal 58 12" xfId="545"/>
    <cellStyle name="Normal 58 12 2" xfId="1557"/>
    <cellStyle name="Normal 58 12 2 2" xfId="9662"/>
    <cellStyle name="Normal 58 12 2 2 2" xfId="22107"/>
    <cellStyle name="Normal 58 12 2 3" xfId="4644"/>
    <cellStyle name="Normal 58 12 2 3 2" xfId="17100"/>
    <cellStyle name="Normal 58 12 2 4" xfId="14360"/>
    <cellStyle name="Normal 58 12 3" xfId="5703"/>
    <cellStyle name="Normal 58 12 3 2" xfId="10719"/>
    <cellStyle name="Normal 58 12 3 2 2" xfId="23164"/>
    <cellStyle name="Normal 58 12 3 3" xfId="18157"/>
    <cellStyle name="Normal 58 12 4" xfId="8778"/>
    <cellStyle name="Normal 58 12 4 2" xfId="21224"/>
    <cellStyle name="Normal 58 12 5" xfId="12173"/>
    <cellStyle name="Normal 58 12 5 2" xfId="24609"/>
    <cellStyle name="Normal 58 12 6" xfId="7255"/>
    <cellStyle name="Normal 58 12 6 2" xfId="19706"/>
    <cellStyle name="Normal 58 12 7" xfId="3709"/>
    <cellStyle name="Normal 58 12 7 2" xfId="16217"/>
    <cellStyle name="Normal 58 12 8" xfId="13362"/>
    <cellStyle name="Normal 58 13" xfId="1905"/>
    <cellStyle name="Normal 58 13 2" xfId="4742"/>
    <cellStyle name="Normal 58 13 2 2" xfId="9759"/>
    <cellStyle name="Normal 58 13 2 2 2" xfId="22204"/>
    <cellStyle name="Normal 58 13 2 3" xfId="17197"/>
    <cellStyle name="Normal 58 13 3" xfId="6052"/>
    <cellStyle name="Normal 58 13 3 2" xfId="11067"/>
    <cellStyle name="Normal 58 13 3 2 2" xfId="23512"/>
    <cellStyle name="Normal 58 13 3 3" xfId="18505"/>
    <cellStyle name="Normal 58 13 4" xfId="8017"/>
    <cellStyle name="Normal 58 13 4 2" xfId="20465"/>
    <cellStyle name="Normal 58 13 5" xfId="12521"/>
    <cellStyle name="Normal 58 13 5 2" xfId="24957"/>
    <cellStyle name="Normal 58 13 6" xfId="7353"/>
    <cellStyle name="Normal 58 13 6 2" xfId="19803"/>
    <cellStyle name="Normal 58 13 7" xfId="2938"/>
    <cellStyle name="Normal 58 13 7 2" xfId="15458"/>
    <cellStyle name="Normal 58 13 8" xfId="14708"/>
    <cellStyle name="Normal 58 14" xfId="2059"/>
    <cellStyle name="Normal 58 14 2" xfId="6140"/>
    <cellStyle name="Normal 58 14 2 2" xfId="11155"/>
    <cellStyle name="Normal 58 14 2 2 2" xfId="23600"/>
    <cellStyle name="Normal 58 14 2 3" xfId="18593"/>
    <cellStyle name="Normal 58 14 3" xfId="12609"/>
    <cellStyle name="Normal 58 14 3 2" xfId="25045"/>
    <cellStyle name="Normal 58 14 4" xfId="8903"/>
    <cellStyle name="Normal 58 14 4 2" xfId="21348"/>
    <cellStyle name="Normal 58 14 5" xfId="3885"/>
    <cellStyle name="Normal 58 14 5 2" xfId="16341"/>
    <cellStyle name="Normal 58 14 6" xfId="14796"/>
    <cellStyle name="Normal 58 15" xfId="950"/>
    <cellStyle name="Normal 58 15 2" xfId="11566"/>
    <cellStyle name="Normal 58 15 2 2" xfId="24002"/>
    <cellStyle name="Normal 58 15 3" xfId="10110"/>
    <cellStyle name="Normal 58 15 3 2" xfId="22555"/>
    <cellStyle name="Normal 58 15 4" xfId="5094"/>
    <cellStyle name="Normal 58 15 4 2" xfId="17548"/>
    <cellStyle name="Normal 58 15 5" xfId="13753"/>
    <cellStyle name="Normal 58 16" xfId="910"/>
    <cellStyle name="Normal 58 16 2" xfId="7700"/>
    <cellStyle name="Normal 58 16 2 2" xfId="20148"/>
    <cellStyle name="Normal 58 16 3" xfId="13713"/>
    <cellStyle name="Normal 58 17" xfId="11526"/>
    <cellStyle name="Normal 58 17 2" xfId="23962"/>
    <cellStyle name="Normal 58 18" xfId="6497"/>
    <cellStyle name="Normal 58 18 2" xfId="18948"/>
    <cellStyle name="Normal 58 19" xfId="2617"/>
    <cellStyle name="Normal 58 19 2" xfId="15141"/>
    <cellStyle name="Normal 58 2" xfId="83"/>
    <cellStyle name="Normal 58 2 2" xfId="24"/>
    <cellStyle name="Normal 58 20" xfId="12961"/>
    <cellStyle name="Normal 58 3" xfId="133"/>
    <cellStyle name="Normal 58 3 10" xfId="962"/>
    <cellStyle name="Normal 58 3 10 2" xfId="11578"/>
    <cellStyle name="Normal 58 3 10 2 2" xfId="24014"/>
    <cellStyle name="Normal 58 3 10 3" xfId="10122"/>
    <cellStyle name="Normal 58 3 10 3 2" xfId="22567"/>
    <cellStyle name="Normal 58 3 10 4" xfId="5106"/>
    <cellStyle name="Normal 58 3 10 4 2" xfId="17560"/>
    <cellStyle name="Normal 58 3 10 5" xfId="13765"/>
    <cellStyle name="Normal 58 3 11" xfId="932"/>
    <cellStyle name="Normal 58 3 11 2" xfId="7705"/>
    <cellStyle name="Normal 58 3 11 2 2" xfId="20153"/>
    <cellStyle name="Normal 58 3 11 3" xfId="13735"/>
    <cellStyle name="Normal 58 3 12" xfId="11548"/>
    <cellStyle name="Normal 58 3 12 2" xfId="23984"/>
    <cellStyle name="Normal 58 3 13" xfId="6510"/>
    <cellStyle name="Normal 58 3 13 2" xfId="18961"/>
    <cellStyle name="Normal 58 3 14" xfId="2624"/>
    <cellStyle name="Normal 58 3 14 2" xfId="15146"/>
    <cellStyle name="Normal 58 3 15" xfId="12973"/>
    <cellStyle name="Normal 58 3 2" xfId="159"/>
    <cellStyle name="Normal 58 3 2 10" xfId="7730"/>
    <cellStyle name="Normal 58 3 2 10 2" xfId="20178"/>
    <cellStyle name="Normal 58 3 2 11" xfId="11623"/>
    <cellStyle name="Normal 58 3 2 11 2" xfId="24059"/>
    <cellStyle name="Normal 58 3 2 12" xfId="6540"/>
    <cellStyle name="Normal 58 3 2 12 2" xfId="18991"/>
    <cellStyle name="Normal 58 3 2 13" xfId="2651"/>
    <cellStyle name="Normal 58 3 2 13 2" xfId="15171"/>
    <cellStyle name="Normal 58 3 2 14" xfId="12997"/>
    <cellStyle name="Normal 58 3 2 2" xfId="303"/>
    <cellStyle name="Normal 58 3 2 2 10" xfId="6644"/>
    <cellStyle name="Normal 58 3 2 2 10 2" xfId="19095"/>
    <cellStyle name="Normal 58 3 2 2 11" xfId="2708"/>
    <cellStyle name="Normal 58 3 2 2 11 2" xfId="15228"/>
    <cellStyle name="Normal 58 3 2 2 12" xfId="13129"/>
    <cellStyle name="Normal 58 3 2 2 2" xfId="512"/>
    <cellStyle name="Normal 58 3 2 2 2 10" xfId="13333"/>
    <cellStyle name="Normal 58 3 2 2 2 2" xfId="872"/>
    <cellStyle name="Normal 58 3 2 2 2 2 2" xfId="1563"/>
    <cellStyle name="Normal 58 3 2 2 2 2 2 2" xfId="9668"/>
    <cellStyle name="Normal 58 3 2 2 2 2 2 2 2" xfId="22113"/>
    <cellStyle name="Normal 58 3 2 2 2 2 2 3" xfId="4650"/>
    <cellStyle name="Normal 58 3 2 2 2 2 2 3 2" xfId="17106"/>
    <cellStyle name="Normal 58 3 2 2 2 2 2 4" xfId="14366"/>
    <cellStyle name="Normal 58 3 2 2 2 2 3" xfId="5709"/>
    <cellStyle name="Normal 58 3 2 2 2 2 3 2" xfId="10725"/>
    <cellStyle name="Normal 58 3 2 2 2 2 3 2 2" xfId="23170"/>
    <cellStyle name="Normal 58 3 2 2 2 2 3 3" xfId="18163"/>
    <cellStyle name="Normal 58 3 2 2 2 2 4" xfId="8784"/>
    <cellStyle name="Normal 58 3 2 2 2 2 4 2" xfId="21230"/>
    <cellStyle name="Normal 58 3 2 2 2 2 5" xfId="12179"/>
    <cellStyle name="Normal 58 3 2 2 2 2 5 2" xfId="24615"/>
    <cellStyle name="Normal 58 3 2 2 2 2 6" xfId="7261"/>
    <cellStyle name="Normal 58 3 2 2 2 2 6 2" xfId="19712"/>
    <cellStyle name="Normal 58 3 2 2 2 2 7" xfId="3715"/>
    <cellStyle name="Normal 58 3 2 2 2 2 7 2" xfId="16223"/>
    <cellStyle name="Normal 58 3 2 2 2 2 8" xfId="13680"/>
    <cellStyle name="Normal 58 3 2 2 2 3" xfId="1911"/>
    <cellStyle name="Normal 58 3 2 2 2 3 2" xfId="5060"/>
    <cellStyle name="Normal 58 3 2 2 2 3 2 2" xfId="10077"/>
    <cellStyle name="Normal 58 3 2 2 2 3 2 2 2" xfId="22522"/>
    <cellStyle name="Normal 58 3 2 2 2 3 2 3" xfId="17515"/>
    <cellStyle name="Normal 58 3 2 2 2 3 3" xfId="6058"/>
    <cellStyle name="Normal 58 3 2 2 2 3 3 2" xfId="11073"/>
    <cellStyle name="Normal 58 3 2 2 2 3 3 2 2" xfId="23518"/>
    <cellStyle name="Normal 58 3 2 2 2 3 3 3" xfId="18511"/>
    <cellStyle name="Normal 58 3 2 2 2 3 4" xfId="8484"/>
    <cellStyle name="Normal 58 3 2 2 2 3 4 2" xfId="20930"/>
    <cellStyle name="Normal 58 3 2 2 2 3 5" xfId="12527"/>
    <cellStyle name="Normal 58 3 2 2 2 3 5 2" xfId="24963"/>
    <cellStyle name="Normal 58 3 2 2 2 3 6" xfId="7671"/>
    <cellStyle name="Normal 58 3 2 2 2 3 6 2" xfId="20121"/>
    <cellStyle name="Normal 58 3 2 2 2 3 7" xfId="3415"/>
    <cellStyle name="Normal 58 3 2 2 2 3 7 2" xfId="15923"/>
    <cellStyle name="Normal 58 3 2 2 2 3 8" xfId="14714"/>
    <cellStyle name="Normal 58 3 2 2 2 4" xfId="2435"/>
    <cellStyle name="Normal 58 3 2 2 2 4 2" xfId="6458"/>
    <cellStyle name="Normal 58 3 2 2 2 4 2 2" xfId="11473"/>
    <cellStyle name="Normal 58 3 2 2 2 4 2 2 2" xfId="23918"/>
    <cellStyle name="Normal 58 3 2 2 2 4 2 3" xfId="18911"/>
    <cellStyle name="Normal 58 3 2 2 2 4 3" xfId="12927"/>
    <cellStyle name="Normal 58 3 2 2 2 4 3 2" xfId="25363"/>
    <cellStyle name="Normal 58 3 2 2 2 4 4" xfId="9368"/>
    <cellStyle name="Normal 58 3 2 2 2 4 4 2" xfId="21813"/>
    <cellStyle name="Normal 58 3 2 2 2 4 5" xfId="4350"/>
    <cellStyle name="Normal 58 3 2 2 2 4 5 2" xfId="16806"/>
    <cellStyle name="Normal 58 3 2 2 2 4 6" xfId="15114"/>
    <cellStyle name="Normal 58 3 2 2 2 5" xfId="1268"/>
    <cellStyle name="Normal 58 3 2 2 2 5 2" xfId="10430"/>
    <cellStyle name="Normal 58 3 2 2 2 5 2 2" xfId="22875"/>
    <cellStyle name="Normal 58 3 2 2 2 5 3" xfId="5414"/>
    <cellStyle name="Normal 58 3 2 2 2 5 3 2" xfId="17868"/>
    <cellStyle name="Normal 58 3 2 2 2 5 4" xfId="14071"/>
    <cellStyle name="Normal 58 3 2 2 2 6" xfId="7991"/>
    <cellStyle name="Normal 58 3 2 2 2 6 2" xfId="20439"/>
    <cellStyle name="Normal 58 3 2 2 2 7" xfId="11884"/>
    <cellStyle name="Normal 58 3 2 2 2 7 2" xfId="24320"/>
    <cellStyle name="Normal 58 3 2 2 2 8" xfId="6961"/>
    <cellStyle name="Normal 58 3 2 2 2 8 2" xfId="19412"/>
    <cellStyle name="Normal 58 3 2 2 2 9" xfId="2912"/>
    <cellStyle name="Normal 58 3 2 2 2 9 2" xfId="15432"/>
    <cellStyle name="Normal 58 3 2 2 2_Degree data" xfId="2528"/>
    <cellStyle name="Normal 58 3 2 2 3" xfId="665"/>
    <cellStyle name="Normal 58 3 2 2 3 2" xfId="1562"/>
    <cellStyle name="Normal 58 3 2 2 3 2 2" xfId="9164"/>
    <cellStyle name="Normal 58 3 2 2 3 2 2 2" xfId="21609"/>
    <cellStyle name="Normal 58 3 2 2 3 2 3" xfId="4146"/>
    <cellStyle name="Normal 58 3 2 2 3 2 3 2" xfId="16602"/>
    <cellStyle name="Normal 58 3 2 2 3 2 4" xfId="14365"/>
    <cellStyle name="Normal 58 3 2 2 3 3" xfId="5708"/>
    <cellStyle name="Normal 58 3 2 2 3 3 2" xfId="10724"/>
    <cellStyle name="Normal 58 3 2 2 3 3 2 2" xfId="23169"/>
    <cellStyle name="Normal 58 3 2 2 3 3 3" xfId="18162"/>
    <cellStyle name="Normal 58 3 2 2 3 4" xfId="8280"/>
    <cellStyle name="Normal 58 3 2 2 3 4 2" xfId="20726"/>
    <cellStyle name="Normal 58 3 2 2 3 5" xfId="12178"/>
    <cellStyle name="Normal 58 3 2 2 3 5 2" xfId="24614"/>
    <cellStyle name="Normal 58 3 2 2 3 6" xfId="6757"/>
    <cellStyle name="Normal 58 3 2 2 3 6 2" xfId="19208"/>
    <cellStyle name="Normal 58 3 2 2 3 7" xfId="3211"/>
    <cellStyle name="Normal 58 3 2 2 3 7 2" xfId="15719"/>
    <cellStyle name="Normal 58 3 2 2 3 8" xfId="13476"/>
    <cellStyle name="Normal 58 3 2 2 4" xfId="1910"/>
    <cellStyle name="Normal 58 3 2 2 4 2" xfId="4649"/>
    <cellStyle name="Normal 58 3 2 2 4 2 2" xfId="9667"/>
    <cellStyle name="Normal 58 3 2 2 4 2 2 2" xfId="22112"/>
    <cellStyle name="Normal 58 3 2 2 4 2 3" xfId="17105"/>
    <cellStyle name="Normal 58 3 2 2 4 3" xfId="6057"/>
    <cellStyle name="Normal 58 3 2 2 4 3 2" xfId="11072"/>
    <cellStyle name="Normal 58 3 2 2 4 3 2 2" xfId="23517"/>
    <cellStyle name="Normal 58 3 2 2 4 3 3" xfId="18510"/>
    <cellStyle name="Normal 58 3 2 2 4 4" xfId="8783"/>
    <cellStyle name="Normal 58 3 2 2 4 4 2" xfId="21229"/>
    <cellStyle name="Normal 58 3 2 2 4 5" xfId="12526"/>
    <cellStyle name="Normal 58 3 2 2 4 5 2" xfId="24962"/>
    <cellStyle name="Normal 58 3 2 2 4 6" xfId="7260"/>
    <cellStyle name="Normal 58 3 2 2 4 6 2" xfId="19711"/>
    <cellStyle name="Normal 58 3 2 2 4 7" xfId="3714"/>
    <cellStyle name="Normal 58 3 2 2 4 7 2" xfId="16222"/>
    <cellStyle name="Normal 58 3 2 2 4 8" xfId="14713"/>
    <cellStyle name="Normal 58 3 2 2 5" xfId="2226"/>
    <cellStyle name="Normal 58 3 2 2 5 2" xfId="4856"/>
    <cellStyle name="Normal 58 3 2 2 5 2 2" xfId="9873"/>
    <cellStyle name="Normal 58 3 2 2 5 2 2 2" xfId="22318"/>
    <cellStyle name="Normal 58 3 2 2 5 2 3" xfId="17311"/>
    <cellStyle name="Normal 58 3 2 2 5 3" xfId="6254"/>
    <cellStyle name="Normal 58 3 2 2 5 3 2" xfId="11269"/>
    <cellStyle name="Normal 58 3 2 2 5 3 2 2" xfId="23714"/>
    <cellStyle name="Normal 58 3 2 2 5 3 3" xfId="18707"/>
    <cellStyle name="Normal 58 3 2 2 5 4" xfId="8165"/>
    <cellStyle name="Normal 58 3 2 2 5 4 2" xfId="20613"/>
    <cellStyle name="Normal 58 3 2 2 5 5" xfId="12723"/>
    <cellStyle name="Normal 58 3 2 2 5 5 2" xfId="25159"/>
    <cellStyle name="Normal 58 3 2 2 5 6" xfId="7467"/>
    <cellStyle name="Normal 58 3 2 2 5 6 2" xfId="19917"/>
    <cellStyle name="Normal 58 3 2 2 5 7" xfId="3095"/>
    <cellStyle name="Normal 58 3 2 2 5 7 2" xfId="15606"/>
    <cellStyle name="Normal 58 3 2 2 5 8" xfId="14910"/>
    <cellStyle name="Normal 58 3 2 2 6" xfId="1064"/>
    <cellStyle name="Normal 58 3 2 2 6 2" xfId="9051"/>
    <cellStyle name="Normal 58 3 2 2 6 2 2" xfId="21496"/>
    <cellStyle name="Normal 58 3 2 2 6 3" xfId="4033"/>
    <cellStyle name="Normal 58 3 2 2 6 3 2" xfId="16489"/>
    <cellStyle name="Normal 58 3 2 2 6 4" xfId="13867"/>
    <cellStyle name="Normal 58 3 2 2 7" xfId="5210"/>
    <cellStyle name="Normal 58 3 2 2 7 2" xfId="10226"/>
    <cellStyle name="Normal 58 3 2 2 7 2 2" xfId="22671"/>
    <cellStyle name="Normal 58 3 2 2 7 3" xfId="17664"/>
    <cellStyle name="Normal 58 3 2 2 8" xfId="7787"/>
    <cellStyle name="Normal 58 3 2 2 8 2" xfId="20235"/>
    <cellStyle name="Normal 58 3 2 2 9" xfId="11680"/>
    <cellStyle name="Normal 58 3 2 2 9 2" xfId="24116"/>
    <cellStyle name="Normal 58 3 2 2_Degree data" xfId="2527"/>
    <cellStyle name="Normal 58 3 2 3" xfId="468"/>
    <cellStyle name="Normal 58 3 2 3 10" xfId="2868"/>
    <cellStyle name="Normal 58 3 2 3 10 2" xfId="15388"/>
    <cellStyle name="Normal 58 3 2 3 11" xfId="13289"/>
    <cellStyle name="Normal 58 3 2 3 2" xfId="828"/>
    <cellStyle name="Normal 58 3 2 3 2 2" xfId="1564"/>
    <cellStyle name="Normal 58 3 2 3 2 2 2" xfId="9324"/>
    <cellStyle name="Normal 58 3 2 3 2 2 2 2" xfId="21769"/>
    <cellStyle name="Normal 58 3 2 3 2 2 3" xfId="4306"/>
    <cellStyle name="Normal 58 3 2 3 2 2 3 2" xfId="16762"/>
    <cellStyle name="Normal 58 3 2 3 2 2 4" xfId="14367"/>
    <cellStyle name="Normal 58 3 2 3 2 3" xfId="5710"/>
    <cellStyle name="Normal 58 3 2 3 2 3 2" xfId="10726"/>
    <cellStyle name="Normal 58 3 2 3 2 3 2 2" xfId="23171"/>
    <cellStyle name="Normal 58 3 2 3 2 3 3" xfId="18164"/>
    <cellStyle name="Normal 58 3 2 3 2 4" xfId="8440"/>
    <cellStyle name="Normal 58 3 2 3 2 4 2" xfId="20886"/>
    <cellStyle name="Normal 58 3 2 3 2 5" xfId="12180"/>
    <cellStyle name="Normal 58 3 2 3 2 5 2" xfId="24616"/>
    <cellStyle name="Normal 58 3 2 3 2 6" xfId="6917"/>
    <cellStyle name="Normal 58 3 2 3 2 6 2" xfId="19368"/>
    <cellStyle name="Normal 58 3 2 3 2 7" xfId="3371"/>
    <cellStyle name="Normal 58 3 2 3 2 7 2" xfId="15879"/>
    <cellStyle name="Normal 58 3 2 3 2 8" xfId="13636"/>
    <cellStyle name="Normal 58 3 2 3 3" xfId="1912"/>
    <cellStyle name="Normal 58 3 2 3 3 2" xfId="4651"/>
    <cellStyle name="Normal 58 3 2 3 3 2 2" xfId="9669"/>
    <cellStyle name="Normal 58 3 2 3 3 2 2 2" xfId="22114"/>
    <cellStyle name="Normal 58 3 2 3 3 2 3" xfId="17107"/>
    <cellStyle name="Normal 58 3 2 3 3 3" xfId="6059"/>
    <cellStyle name="Normal 58 3 2 3 3 3 2" xfId="11074"/>
    <cellStyle name="Normal 58 3 2 3 3 3 2 2" xfId="23519"/>
    <cellStyle name="Normal 58 3 2 3 3 3 3" xfId="18512"/>
    <cellStyle name="Normal 58 3 2 3 3 4" xfId="8785"/>
    <cellStyle name="Normal 58 3 2 3 3 4 2" xfId="21231"/>
    <cellStyle name="Normal 58 3 2 3 3 5" xfId="12528"/>
    <cellStyle name="Normal 58 3 2 3 3 5 2" xfId="24964"/>
    <cellStyle name="Normal 58 3 2 3 3 6" xfId="7262"/>
    <cellStyle name="Normal 58 3 2 3 3 6 2" xfId="19713"/>
    <cellStyle name="Normal 58 3 2 3 3 7" xfId="3716"/>
    <cellStyle name="Normal 58 3 2 3 3 7 2" xfId="16224"/>
    <cellStyle name="Normal 58 3 2 3 3 8" xfId="14715"/>
    <cellStyle name="Normal 58 3 2 3 4" xfId="2391"/>
    <cellStyle name="Normal 58 3 2 3 4 2" xfId="5016"/>
    <cellStyle name="Normal 58 3 2 3 4 2 2" xfId="10033"/>
    <cellStyle name="Normal 58 3 2 3 4 2 2 2" xfId="22478"/>
    <cellStyle name="Normal 58 3 2 3 4 2 3" xfId="17471"/>
    <cellStyle name="Normal 58 3 2 3 4 3" xfId="6414"/>
    <cellStyle name="Normal 58 3 2 3 4 3 2" xfId="11429"/>
    <cellStyle name="Normal 58 3 2 3 4 3 2 2" xfId="23874"/>
    <cellStyle name="Normal 58 3 2 3 4 3 3" xfId="18867"/>
    <cellStyle name="Normal 58 3 2 3 4 4" xfId="8121"/>
    <cellStyle name="Normal 58 3 2 3 4 4 2" xfId="20569"/>
    <cellStyle name="Normal 58 3 2 3 4 5" xfId="12883"/>
    <cellStyle name="Normal 58 3 2 3 4 5 2" xfId="25319"/>
    <cellStyle name="Normal 58 3 2 3 4 6" xfId="7627"/>
    <cellStyle name="Normal 58 3 2 3 4 6 2" xfId="20077"/>
    <cellStyle name="Normal 58 3 2 3 4 7" xfId="3051"/>
    <cellStyle name="Normal 58 3 2 3 4 7 2" xfId="15562"/>
    <cellStyle name="Normal 58 3 2 3 4 8" xfId="15070"/>
    <cellStyle name="Normal 58 3 2 3 5" xfId="1224"/>
    <cellStyle name="Normal 58 3 2 3 5 2" xfId="9007"/>
    <cellStyle name="Normal 58 3 2 3 5 2 2" xfId="21452"/>
    <cellStyle name="Normal 58 3 2 3 5 3" xfId="3989"/>
    <cellStyle name="Normal 58 3 2 3 5 3 2" xfId="16445"/>
    <cellStyle name="Normal 58 3 2 3 5 4" xfId="14027"/>
    <cellStyle name="Normal 58 3 2 3 6" xfId="5370"/>
    <cellStyle name="Normal 58 3 2 3 6 2" xfId="10386"/>
    <cellStyle name="Normal 58 3 2 3 6 2 2" xfId="22831"/>
    <cellStyle name="Normal 58 3 2 3 6 3" xfId="17824"/>
    <cellStyle name="Normal 58 3 2 3 7" xfId="7947"/>
    <cellStyle name="Normal 58 3 2 3 7 2" xfId="20395"/>
    <cellStyle name="Normal 58 3 2 3 8" xfId="11840"/>
    <cellStyle name="Normal 58 3 2 3 8 2" xfId="24276"/>
    <cellStyle name="Normal 58 3 2 3 9" xfId="6600"/>
    <cellStyle name="Normal 58 3 2 3 9 2" xfId="19051"/>
    <cellStyle name="Normal 58 3 2 3_Degree data" xfId="2529"/>
    <cellStyle name="Normal 58 3 2 4" xfId="405"/>
    <cellStyle name="Normal 58 3 2 4 10" xfId="13229"/>
    <cellStyle name="Normal 58 3 2 4 2" xfId="766"/>
    <cellStyle name="Normal 58 3 2 4 2 2" xfId="1565"/>
    <cellStyle name="Normal 58 3 2 4 2 2 2" xfId="9670"/>
    <cellStyle name="Normal 58 3 2 4 2 2 2 2" xfId="22115"/>
    <cellStyle name="Normal 58 3 2 4 2 2 3" xfId="4652"/>
    <cellStyle name="Normal 58 3 2 4 2 2 3 2" xfId="17108"/>
    <cellStyle name="Normal 58 3 2 4 2 2 4" xfId="14368"/>
    <cellStyle name="Normal 58 3 2 4 2 3" xfId="5711"/>
    <cellStyle name="Normal 58 3 2 4 2 3 2" xfId="10727"/>
    <cellStyle name="Normal 58 3 2 4 2 3 2 2" xfId="23172"/>
    <cellStyle name="Normal 58 3 2 4 2 3 3" xfId="18165"/>
    <cellStyle name="Normal 58 3 2 4 2 4" xfId="8786"/>
    <cellStyle name="Normal 58 3 2 4 2 4 2" xfId="21232"/>
    <cellStyle name="Normal 58 3 2 4 2 5" xfId="12181"/>
    <cellStyle name="Normal 58 3 2 4 2 5 2" xfId="24617"/>
    <cellStyle name="Normal 58 3 2 4 2 6" xfId="7263"/>
    <cellStyle name="Normal 58 3 2 4 2 6 2" xfId="19714"/>
    <cellStyle name="Normal 58 3 2 4 2 7" xfId="3717"/>
    <cellStyle name="Normal 58 3 2 4 2 7 2" xfId="16225"/>
    <cellStyle name="Normal 58 3 2 4 2 8" xfId="13576"/>
    <cellStyle name="Normal 58 3 2 4 3" xfId="1913"/>
    <cellStyle name="Normal 58 3 2 4 3 2" xfId="4956"/>
    <cellStyle name="Normal 58 3 2 4 3 2 2" xfId="9973"/>
    <cellStyle name="Normal 58 3 2 4 3 2 2 2" xfId="22418"/>
    <cellStyle name="Normal 58 3 2 4 3 2 3" xfId="17411"/>
    <cellStyle name="Normal 58 3 2 4 3 3" xfId="6060"/>
    <cellStyle name="Normal 58 3 2 4 3 3 2" xfId="11075"/>
    <cellStyle name="Normal 58 3 2 4 3 3 2 2" xfId="23520"/>
    <cellStyle name="Normal 58 3 2 4 3 3 3" xfId="18513"/>
    <cellStyle name="Normal 58 3 2 4 3 4" xfId="8380"/>
    <cellStyle name="Normal 58 3 2 4 3 4 2" xfId="20826"/>
    <cellStyle name="Normal 58 3 2 4 3 5" xfId="12529"/>
    <cellStyle name="Normal 58 3 2 4 3 5 2" xfId="24965"/>
    <cellStyle name="Normal 58 3 2 4 3 6" xfId="7567"/>
    <cellStyle name="Normal 58 3 2 4 3 6 2" xfId="20017"/>
    <cellStyle name="Normal 58 3 2 4 3 7" xfId="3311"/>
    <cellStyle name="Normal 58 3 2 4 3 7 2" xfId="15819"/>
    <cellStyle name="Normal 58 3 2 4 3 8" xfId="14716"/>
    <cellStyle name="Normal 58 3 2 4 4" xfId="2328"/>
    <cellStyle name="Normal 58 3 2 4 4 2" xfId="6354"/>
    <cellStyle name="Normal 58 3 2 4 4 2 2" xfId="11369"/>
    <cellStyle name="Normal 58 3 2 4 4 2 2 2" xfId="23814"/>
    <cellStyle name="Normal 58 3 2 4 4 2 3" xfId="18807"/>
    <cellStyle name="Normal 58 3 2 4 4 3" xfId="12823"/>
    <cellStyle name="Normal 58 3 2 4 4 3 2" xfId="25259"/>
    <cellStyle name="Normal 58 3 2 4 4 4" xfId="9264"/>
    <cellStyle name="Normal 58 3 2 4 4 4 2" xfId="21709"/>
    <cellStyle name="Normal 58 3 2 4 4 5" xfId="4246"/>
    <cellStyle name="Normal 58 3 2 4 4 5 2" xfId="16702"/>
    <cellStyle name="Normal 58 3 2 4 4 6" xfId="15010"/>
    <cellStyle name="Normal 58 3 2 4 5" xfId="1164"/>
    <cellStyle name="Normal 58 3 2 4 5 2" xfId="10326"/>
    <cellStyle name="Normal 58 3 2 4 5 2 2" xfId="22771"/>
    <cellStyle name="Normal 58 3 2 4 5 3" xfId="5310"/>
    <cellStyle name="Normal 58 3 2 4 5 3 2" xfId="17764"/>
    <cellStyle name="Normal 58 3 2 4 5 4" xfId="13967"/>
    <cellStyle name="Normal 58 3 2 4 6" xfId="7887"/>
    <cellStyle name="Normal 58 3 2 4 6 2" xfId="20335"/>
    <cellStyle name="Normal 58 3 2 4 7" xfId="11780"/>
    <cellStyle name="Normal 58 3 2 4 7 2" xfId="24216"/>
    <cellStyle name="Normal 58 3 2 4 8" xfId="6857"/>
    <cellStyle name="Normal 58 3 2 4 8 2" xfId="19308"/>
    <cellStyle name="Normal 58 3 2 4 9" xfId="2808"/>
    <cellStyle name="Normal 58 3 2 4 9 2" xfId="15328"/>
    <cellStyle name="Normal 58 3 2 4_Degree data" xfId="2530"/>
    <cellStyle name="Normal 58 3 2 5" xfId="238"/>
    <cellStyle name="Normal 58 3 2 5 2" xfId="1561"/>
    <cellStyle name="Normal 58 3 2 5 2 2" xfId="9107"/>
    <cellStyle name="Normal 58 3 2 5 2 2 2" xfId="21552"/>
    <cellStyle name="Normal 58 3 2 5 2 3" xfId="4089"/>
    <cellStyle name="Normal 58 3 2 5 2 3 2" xfId="16545"/>
    <cellStyle name="Normal 58 3 2 5 2 4" xfId="14364"/>
    <cellStyle name="Normal 58 3 2 5 3" xfId="5707"/>
    <cellStyle name="Normal 58 3 2 5 3 2" xfId="10723"/>
    <cellStyle name="Normal 58 3 2 5 3 2 2" xfId="23168"/>
    <cellStyle name="Normal 58 3 2 5 3 3" xfId="18161"/>
    <cellStyle name="Normal 58 3 2 5 4" xfId="8223"/>
    <cellStyle name="Normal 58 3 2 5 4 2" xfId="20669"/>
    <cellStyle name="Normal 58 3 2 5 5" xfId="12177"/>
    <cellStyle name="Normal 58 3 2 5 5 2" xfId="24613"/>
    <cellStyle name="Normal 58 3 2 5 6" xfId="6700"/>
    <cellStyle name="Normal 58 3 2 5 6 2" xfId="19151"/>
    <cellStyle name="Normal 58 3 2 5 7" xfId="3154"/>
    <cellStyle name="Normal 58 3 2 5 7 2" xfId="15662"/>
    <cellStyle name="Normal 58 3 2 5 8" xfId="13072"/>
    <cellStyle name="Normal 58 3 2 6" xfId="603"/>
    <cellStyle name="Normal 58 3 2 6 2" xfId="1909"/>
    <cellStyle name="Normal 58 3 2 6 2 2" xfId="9666"/>
    <cellStyle name="Normal 58 3 2 6 2 2 2" xfId="22111"/>
    <cellStyle name="Normal 58 3 2 6 2 3" xfId="4648"/>
    <cellStyle name="Normal 58 3 2 6 2 3 2" xfId="17104"/>
    <cellStyle name="Normal 58 3 2 6 2 4" xfId="14712"/>
    <cellStyle name="Normal 58 3 2 6 3" xfId="6056"/>
    <cellStyle name="Normal 58 3 2 6 3 2" xfId="11071"/>
    <cellStyle name="Normal 58 3 2 6 3 2 2" xfId="23516"/>
    <cellStyle name="Normal 58 3 2 6 3 3" xfId="18509"/>
    <cellStyle name="Normal 58 3 2 6 4" xfId="8782"/>
    <cellStyle name="Normal 58 3 2 6 4 2" xfId="21228"/>
    <cellStyle name="Normal 58 3 2 6 5" xfId="12525"/>
    <cellStyle name="Normal 58 3 2 6 5 2" xfId="24961"/>
    <cellStyle name="Normal 58 3 2 6 6" xfId="7259"/>
    <cellStyle name="Normal 58 3 2 6 6 2" xfId="19710"/>
    <cellStyle name="Normal 58 3 2 6 7" xfId="3713"/>
    <cellStyle name="Normal 58 3 2 6 7 2" xfId="16221"/>
    <cellStyle name="Normal 58 3 2 6 8" xfId="13419"/>
    <cellStyle name="Normal 58 3 2 7" xfId="2161"/>
    <cellStyle name="Normal 58 3 2 7 2" xfId="4799"/>
    <cellStyle name="Normal 58 3 2 7 2 2" xfId="9816"/>
    <cellStyle name="Normal 58 3 2 7 2 2 2" xfId="22261"/>
    <cellStyle name="Normal 58 3 2 7 2 3" xfId="17254"/>
    <cellStyle name="Normal 58 3 2 7 3" xfId="6197"/>
    <cellStyle name="Normal 58 3 2 7 3 2" xfId="11212"/>
    <cellStyle name="Normal 58 3 2 7 3 2 2" xfId="23657"/>
    <cellStyle name="Normal 58 3 2 7 3 3" xfId="18650"/>
    <cellStyle name="Normal 58 3 2 7 4" xfId="8061"/>
    <cellStyle name="Normal 58 3 2 7 4 2" xfId="20509"/>
    <cellStyle name="Normal 58 3 2 7 5" xfId="12666"/>
    <cellStyle name="Normal 58 3 2 7 5 2" xfId="25102"/>
    <cellStyle name="Normal 58 3 2 7 6" xfId="7410"/>
    <cellStyle name="Normal 58 3 2 7 6 2" xfId="19860"/>
    <cellStyle name="Normal 58 3 2 7 7" xfId="2988"/>
    <cellStyle name="Normal 58 3 2 7 7 2" xfId="15502"/>
    <cellStyle name="Normal 58 3 2 7 8" xfId="14853"/>
    <cellStyle name="Normal 58 3 2 8" xfId="1007"/>
    <cellStyle name="Normal 58 3 2 8 2" xfId="8947"/>
    <cellStyle name="Normal 58 3 2 8 2 2" xfId="21392"/>
    <cellStyle name="Normal 58 3 2 8 3" xfId="3929"/>
    <cellStyle name="Normal 58 3 2 8 3 2" xfId="16385"/>
    <cellStyle name="Normal 58 3 2 8 4" xfId="13810"/>
    <cellStyle name="Normal 58 3 2 9" xfId="5151"/>
    <cellStyle name="Normal 58 3 2 9 2" xfId="10167"/>
    <cellStyle name="Normal 58 3 2 9 2 2" xfId="22612"/>
    <cellStyle name="Normal 58 3 2 9 3" xfId="17605"/>
    <cellStyle name="Normal 58 3 2_Degree data" xfId="2526"/>
    <cellStyle name="Normal 58 3 3" xfId="189"/>
    <cellStyle name="Normal 58 3 3 10" xfId="6583"/>
    <cellStyle name="Normal 58 3 3 10 2" xfId="19034"/>
    <cellStyle name="Normal 58 3 3 11" xfId="2751"/>
    <cellStyle name="Normal 58 3 3 11 2" xfId="15271"/>
    <cellStyle name="Normal 58 3 3 12" xfId="13027"/>
    <cellStyle name="Normal 58 3 3 2" xfId="450"/>
    <cellStyle name="Normal 58 3 3 2 10" xfId="13272"/>
    <cellStyle name="Normal 58 3 3 2 2" xfId="811"/>
    <cellStyle name="Normal 58 3 3 2 2 2" xfId="1567"/>
    <cellStyle name="Normal 58 3 3 2 2 2 2" xfId="9672"/>
    <cellStyle name="Normal 58 3 3 2 2 2 2 2" xfId="22117"/>
    <cellStyle name="Normal 58 3 3 2 2 2 3" xfId="4654"/>
    <cellStyle name="Normal 58 3 3 2 2 2 3 2" xfId="17110"/>
    <cellStyle name="Normal 58 3 3 2 2 2 4" xfId="14370"/>
    <cellStyle name="Normal 58 3 3 2 2 3" xfId="5713"/>
    <cellStyle name="Normal 58 3 3 2 2 3 2" xfId="10729"/>
    <cellStyle name="Normal 58 3 3 2 2 3 2 2" xfId="23174"/>
    <cellStyle name="Normal 58 3 3 2 2 3 3" xfId="18167"/>
    <cellStyle name="Normal 58 3 3 2 2 4" xfId="8788"/>
    <cellStyle name="Normal 58 3 3 2 2 4 2" xfId="21234"/>
    <cellStyle name="Normal 58 3 3 2 2 5" xfId="12183"/>
    <cellStyle name="Normal 58 3 3 2 2 5 2" xfId="24619"/>
    <cellStyle name="Normal 58 3 3 2 2 6" xfId="7265"/>
    <cellStyle name="Normal 58 3 3 2 2 6 2" xfId="19716"/>
    <cellStyle name="Normal 58 3 3 2 2 7" xfId="3719"/>
    <cellStyle name="Normal 58 3 3 2 2 7 2" xfId="16227"/>
    <cellStyle name="Normal 58 3 3 2 2 8" xfId="13619"/>
    <cellStyle name="Normal 58 3 3 2 3" xfId="1915"/>
    <cellStyle name="Normal 58 3 3 2 3 2" xfId="4999"/>
    <cellStyle name="Normal 58 3 3 2 3 2 2" xfId="10016"/>
    <cellStyle name="Normal 58 3 3 2 3 2 2 2" xfId="22461"/>
    <cellStyle name="Normal 58 3 3 2 3 2 3" xfId="17454"/>
    <cellStyle name="Normal 58 3 3 2 3 3" xfId="6062"/>
    <cellStyle name="Normal 58 3 3 2 3 3 2" xfId="11077"/>
    <cellStyle name="Normal 58 3 3 2 3 3 2 2" xfId="23522"/>
    <cellStyle name="Normal 58 3 3 2 3 3 3" xfId="18515"/>
    <cellStyle name="Normal 58 3 3 2 3 4" xfId="8423"/>
    <cellStyle name="Normal 58 3 3 2 3 4 2" xfId="20869"/>
    <cellStyle name="Normal 58 3 3 2 3 5" xfId="12531"/>
    <cellStyle name="Normal 58 3 3 2 3 5 2" xfId="24967"/>
    <cellStyle name="Normal 58 3 3 2 3 6" xfId="7610"/>
    <cellStyle name="Normal 58 3 3 2 3 6 2" xfId="20060"/>
    <cellStyle name="Normal 58 3 3 2 3 7" xfId="3354"/>
    <cellStyle name="Normal 58 3 3 2 3 7 2" xfId="15862"/>
    <cellStyle name="Normal 58 3 3 2 3 8" xfId="14718"/>
    <cellStyle name="Normal 58 3 3 2 4" xfId="2373"/>
    <cellStyle name="Normal 58 3 3 2 4 2" xfId="6397"/>
    <cellStyle name="Normal 58 3 3 2 4 2 2" xfId="11412"/>
    <cellStyle name="Normal 58 3 3 2 4 2 2 2" xfId="23857"/>
    <cellStyle name="Normal 58 3 3 2 4 2 3" xfId="18850"/>
    <cellStyle name="Normal 58 3 3 2 4 3" xfId="12866"/>
    <cellStyle name="Normal 58 3 3 2 4 3 2" xfId="25302"/>
    <cellStyle name="Normal 58 3 3 2 4 4" xfId="9307"/>
    <cellStyle name="Normal 58 3 3 2 4 4 2" xfId="21752"/>
    <cellStyle name="Normal 58 3 3 2 4 5" xfId="4289"/>
    <cellStyle name="Normal 58 3 3 2 4 5 2" xfId="16745"/>
    <cellStyle name="Normal 58 3 3 2 4 6" xfId="15053"/>
    <cellStyle name="Normal 58 3 3 2 5" xfId="1207"/>
    <cellStyle name="Normal 58 3 3 2 5 2" xfId="10369"/>
    <cellStyle name="Normal 58 3 3 2 5 2 2" xfId="22814"/>
    <cellStyle name="Normal 58 3 3 2 5 3" xfId="5353"/>
    <cellStyle name="Normal 58 3 3 2 5 3 2" xfId="17807"/>
    <cellStyle name="Normal 58 3 3 2 5 4" xfId="14010"/>
    <cellStyle name="Normal 58 3 3 2 6" xfId="7930"/>
    <cellStyle name="Normal 58 3 3 2 6 2" xfId="20378"/>
    <cellStyle name="Normal 58 3 3 2 7" xfId="11823"/>
    <cellStyle name="Normal 58 3 3 2 7 2" xfId="24259"/>
    <cellStyle name="Normal 58 3 3 2 8" xfId="6900"/>
    <cellStyle name="Normal 58 3 3 2 8 2" xfId="19351"/>
    <cellStyle name="Normal 58 3 3 2 9" xfId="2851"/>
    <cellStyle name="Normal 58 3 3 2 9 2" xfId="15371"/>
    <cellStyle name="Normal 58 3 3 2_Degree data" xfId="2532"/>
    <cellStyle name="Normal 58 3 3 3" xfId="348"/>
    <cellStyle name="Normal 58 3 3 3 2" xfId="1566"/>
    <cellStyle name="Normal 58 3 3 3 2 2" xfId="9207"/>
    <cellStyle name="Normal 58 3 3 3 2 2 2" xfId="21652"/>
    <cellStyle name="Normal 58 3 3 3 2 3" xfId="4189"/>
    <cellStyle name="Normal 58 3 3 3 2 3 2" xfId="16645"/>
    <cellStyle name="Normal 58 3 3 3 2 4" xfId="14369"/>
    <cellStyle name="Normal 58 3 3 3 3" xfId="5712"/>
    <cellStyle name="Normal 58 3 3 3 3 2" xfId="10728"/>
    <cellStyle name="Normal 58 3 3 3 3 2 2" xfId="23173"/>
    <cellStyle name="Normal 58 3 3 3 3 3" xfId="18166"/>
    <cellStyle name="Normal 58 3 3 3 4" xfId="8323"/>
    <cellStyle name="Normal 58 3 3 3 4 2" xfId="20769"/>
    <cellStyle name="Normal 58 3 3 3 5" xfId="12182"/>
    <cellStyle name="Normal 58 3 3 3 5 2" xfId="24618"/>
    <cellStyle name="Normal 58 3 3 3 6" xfId="6800"/>
    <cellStyle name="Normal 58 3 3 3 6 2" xfId="19251"/>
    <cellStyle name="Normal 58 3 3 3 7" xfId="3254"/>
    <cellStyle name="Normal 58 3 3 3 7 2" xfId="15762"/>
    <cellStyle name="Normal 58 3 3 3 8" xfId="13172"/>
    <cellStyle name="Normal 58 3 3 4" xfId="709"/>
    <cellStyle name="Normal 58 3 3 4 2" xfId="1914"/>
    <cellStyle name="Normal 58 3 3 4 2 2" xfId="9671"/>
    <cellStyle name="Normal 58 3 3 4 2 2 2" xfId="22116"/>
    <cellStyle name="Normal 58 3 3 4 2 3" xfId="4653"/>
    <cellStyle name="Normal 58 3 3 4 2 3 2" xfId="17109"/>
    <cellStyle name="Normal 58 3 3 4 2 4" xfId="14717"/>
    <cellStyle name="Normal 58 3 3 4 3" xfId="6061"/>
    <cellStyle name="Normal 58 3 3 4 3 2" xfId="11076"/>
    <cellStyle name="Normal 58 3 3 4 3 2 2" xfId="23521"/>
    <cellStyle name="Normal 58 3 3 4 3 3" xfId="18514"/>
    <cellStyle name="Normal 58 3 3 4 4" xfId="8787"/>
    <cellStyle name="Normal 58 3 3 4 4 2" xfId="21233"/>
    <cellStyle name="Normal 58 3 3 4 5" xfId="12530"/>
    <cellStyle name="Normal 58 3 3 4 5 2" xfId="24966"/>
    <cellStyle name="Normal 58 3 3 4 6" xfId="7264"/>
    <cellStyle name="Normal 58 3 3 4 6 2" xfId="19715"/>
    <cellStyle name="Normal 58 3 3 4 7" xfId="3718"/>
    <cellStyle name="Normal 58 3 3 4 7 2" xfId="16226"/>
    <cellStyle name="Normal 58 3 3 4 8" xfId="13519"/>
    <cellStyle name="Normal 58 3 3 5" xfId="2271"/>
    <cellStyle name="Normal 58 3 3 5 2" xfId="4899"/>
    <cellStyle name="Normal 58 3 3 5 2 2" xfId="9916"/>
    <cellStyle name="Normal 58 3 3 5 2 2 2" xfId="22361"/>
    <cellStyle name="Normal 58 3 3 5 2 3" xfId="17354"/>
    <cellStyle name="Normal 58 3 3 5 3" xfId="6297"/>
    <cellStyle name="Normal 58 3 3 5 3 2" xfId="11312"/>
    <cellStyle name="Normal 58 3 3 5 3 2 2" xfId="23757"/>
    <cellStyle name="Normal 58 3 3 5 3 3" xfId="18750"/>
    <cellStyle name="Normal 58 3 3 5 4" xfId="8104"/>
    <cellStyle name="Normal 58 3 3 5 4 2" xfId="20552"/>
    <cellStyle name="Normal 58 3 3 5 5" xfId="12766"/>
    <cellStyle name="Normal 58 3 3 5 5 2" xfId="25202"/>
    <cellStyle name="Normal 58 3 3 5 6" xfId="7510"/>
    <cellStyle name="Normal 58 3 3 5 6 2" xfId="19960"/>
    <cellStyle name="Normal 58 3 3 5 7" xfId="3034"/>
    <cellStyle name="Normal 58 3 3 5 7 2" xfId="15545"/>
    <cellStyle name="Normal 58 3 3 5 8" xfId="14953"/>
    <cellStyle name="Normal 58 3 3 6" xfId="1107"/>
    <cellStyle name="Normal 58 3 3 6 2" xfId="8990"/>
    <cellStyle name="Normal 58 3 3 6 2 2" xfId="21435"/>
    <cellStyle name="Normal 58 3 3 6 3" xfId="3972"/>
    <cellStyle name="Normal 58 3 3 6 3 2" xfId="16428"/>
    <cellStyle name="Normal 58 3 3 6 4" xfId="13910"/>
    <cellStyle name="Normal 58 3 3 7" xfId="5253"/>
    <cellStyle name="Normal 58 3 3 7 2" xfId="10269"/>
    <cellStyle name="Normal 58 3 3 7 2 2" xfId="22714"/>
    <cellStyle name="Normal 58 3 3 7 3" xfId="17707"/>
    <cellStyle name="Normal 58 3 3 8" xfId="7830"/>
    <cellStyle name="Normal 58 3 3 8 2" xfId="20278"/>
    <cellStyle name="Normal 58 3 3 9" xfId="11723"/>
    <cellStyle name="Normal 58 3 3 9 2" xfId="24159"/>
    <cellStyle name="Normal 58 3 3_Degree data" xfId="2531"/>
    <cellStyle name="Normal 58 3 4" xfId="269"/>
    <cellStyle name="Normal 58 3 4 10" xfId="6615"/>
    <cellStyle name="Normal 58 3 4 10 2" xfId="19066"/>
    <cellStyle name="Normal 58 3 4 11" xfId="2678"/>
    <cellStyle name="Normal 58 3 4 11 2" xfId="15198"/>
    <cellStyle name="Normal 58 3 4 12" xfId="13099"/>
    <cellStyle name="Normal 58 3 4 2" xfId="483"/>
    <cellStyle name="Normal 58 3 4 2 10" xfId="13304"/>
    <cellStyle name="Normal 58 3 4 2 2" xfId="843"/>
    <cellStyle name="Normal 58 3 4 2 2 2" xfId="1569"/>
    <cellStyle name="Normal 58 3 4 2 2 2 2" xfId="9674"/>
    <cellStyle name="Normal 58 3 4 2 2 2 2 2" xfId="22119"/>
    <cellStyle name="Normal 58 3 4 2 2 2 3" xfId="4656"/>
    <cellStyle name="Normal 58 3 4 2 2 2 3 2" xfId="17112"/>
    <cellStyle name="Normal 58 3 4 2 2 2 4" xfId="14372"/>
    <cellStyle name="Normal 58 3 4 2 2 3" xfId="5715"/>
    <cellStyle name="Normal 58 3 4 2 2 3 2" xfId="10731"/>
    <cellStyle name="Normal 58 3 4 2 2 3 2 2" xfId="23176"/>
    <cellStyle name="Normal 58 3 4 2 2 3 3" xfId="18169"/>
    <cellStyle name="Normal 58 3 4 2 2 4" xfId="8790"/>
    <cellStyle name="Normal 58 3 4 2 2 4 2" xfId="21236"/>
    <cellStyle name="Normal 58 3 4 2 2 5" xfId="12185"/>
    <cellStyle name="Normal 58 3 4 2 2 5 2" xfId="24621"/>
    <cellStyle name="Normal 58 3 4 2 2 6" xfId="7267"/>
    <cellStyle name="Normal 58 3 4 2 2 6 2" xfId="19718"/>
    <cellStyle name="Normal 58 3 4 2 2 7" xfId="3721"/>
    <cellStyle name="Normal 58 3 4 2 2 7 2" xfId="16229"/>
    <cellStyle name="Normal 58 3 4 2 2 8" xfId="13651"/>
    <cellStyle name="Normal 58 3 4 2 3" xfId="1917"/>
    <cellStyle name="Normal 58 3 4 2 3 2" xfId="5031"/>
    <cellStyle name="Normal 58 3 4 2 3 2 2" xfId="10048"/>
    <cellStyle name="Normal 58 3 4 2 3 2 2 2" xfId="22493"/>
    <cellStyle name="Normal 58 3 4 2 3 2 3" xfId="17486"/>
    <cellStyle name="Normal 58 3 4 2 3 3" xfId="6064"/>
    <cellStyle name="Normal 58 3 4 2 3 3 2" xfId="11079"/>
    <cellStyle name="Normal 58 3 4 2 3 3 2 2" xfId="23524"/>
    <cellStyle name="Normal 58 3 4 2 3 3 3" xfId="18517"/>
    <cellStyle name="Normal 58 3 4 2 3 4" xfId="8455"/>
    <cellStyle name="Normal 58 3 4 2 3 4 2" xfId="20901"/>
    <cellStyle name="Normal 58 3 4 2 3 5" xfId="12533"/>
    <cellStyle name="Normal 58 3 4 2 3 5 2" xfId="24969"/>
    <cellStyle name="Normal 58 3 4 2 3 6" xfId="7642"/>
    <cellStyle name="Normal 58 3 4 2 3 6 2" xfId="20092"/>
    <cellStyle name="Normal 58 3 4 2 3 7" xfId="3386"/>
    <cellStyle name="Normal 58 3 4 2 3 7 2" xfId="15894"/>
    <cellStyle name="Normal 58 3 4 2 3 8" xfId="14720"/>
    <cellStyle name="Normal 58 3 4 2 4" xfId="2406"/>
    <cellStyle name="Normal 58 3 4 2 4 2" xfId="6429"/>
    <cellStyle name="Normal 58 3 4 2 4 2 2" xfId="11444"/>
    <cellStyle name="Normal 58 3 4 2 4 2 2 2" xfId="23889"/>
    <cellStyle name="Normal 58 3 4 2 4 2 3" xfId="18882"/>
    <cellStyle name="Normal 58 3 4 2 4 3" xfId="12898"/>
    <cellStyle name="Normal 58 3 4 2 4 3 2" xfId="25334"/>
    <cellStyle name="Normal 58 3 4 2 4 4" xfId="9339"/>
    <cellStyle name="Normal 58 3 4 2 4 4 2" xfId="21784"/>
    <cellStyle name="Normal 58 3 4 2 4 5" xfId="4321"/>
    <cellStyle name="Normal 58 3 4 2 4 5 2" xfId="16777"/>
    <cellStyle name="Normal 58 3 4 2 4 6" xfId="15085"/>
    <cellStyle name="Normal 58 3 4 2 5" xfId="1239"/>
    <cellStyle name="Normal 58 3 4 2 5 2" xfId="10401"/>
    <cellStyle name="Normal 58 3 4 2 5 2 2" xfId="22846"/>
    <cellStyle name="Normal 58 3 4 2 5 3" xfId="5385"/>
    <cellStyle name="Normal 58 3 4 2 5 3 2" xfId="17839"/>
    <cellStyle name="Normal 58 3 4 2 5 4" xfId="14042"/>
    <cellStyle name="Normal 58 3 4 2 6" xfId="7962"/>
    <cellStyle name="Normal 58 3 4 2 6 2" xfId="20410"/>
    <cellStyle name="Normal 58 3 4 2 7" xfId="11855"/>
    <cellStyle name="Normal 58 3 4 2 7 2" xfId="24291"/>
    <cellStyle name="Normal 58 3 4 2 8" xfId="6932"/>
    <cellStyle name="Normal 58 3 4 2 8 2" xfId="19383"/>
    <cellStyle name="Normal 58 3 4 2 9" xfId="2883"/>
    <cellStyle name="Normal 58 3 4 2 9 2" xfId="15403"/>
    <cellStyle name="Normal 58 3 4 2_Degree data" xfId="2534"/>
    <cellStyle name="Normal 58 3 4 3" xfId="632"/>
    <cellStyle name="Normal 58 3 4 3 2" xfId="1568"/>
    <cellStyle name="Normal 58 3 4 3 2 2" xfId="9134"/>
    <cellStyle name="Normal 58 3 4 3 2 2 2" xfId="21579"/>
    <cellStyle name="Normal 58 3 4 3 2 3" xfId="4116"/>
    <cellStyle name="Normal 58 3 4 3 2 3 2" xfId="16572"/>
    <cellStyle name="Normal 58 3 4 3 2 4" xfId="14371"/>
    <cellStyle name="Normal 58 3 4 3 3" xfId="5714"/>
    <cellStyle name="Normal 58 3 4 3 3 2" xfId="10730"/>
    <cellStyle name="Normal 58 3 4 3 3 2 2" xfId="23175"/>
    <cellStyle name="Normal 58 3 4 3 3 3" xfId="18168"/>
    <cellStyle name="Normal 58 3 4 3 4" xfId="8250"/>
    <cellStyle name="Normal 58 3 4 3 4 2" xfId="20696"/>
    <cellStyle name="Normal 58 3 4 3 5" xfId="12184"/>
    <cellStyle name="Normal 58 3 4 3 5 2" xfId="24620"/>
    <cellStyle name="Normal 58 3 4 3 6" xfId="6727"/>
    <cellStyle name="Normal 58 3 4 3 6 2" xfId="19178"/>
    <cellStyle name="Normal 58 3 4 3 7" xfId="3181"/>
    <cellStyle name="Normal 58 3 4 3 7 2" xfId="15689"/>
    <cellStyle name="Normal 58 3 4 3 8" xfId="13446"/>
    <cellStyle name="Normal 58 3 4 4" xfId="1916"/>
    <cellStyle name="Normal 58 3 4 4 2" xfId="4655"/>
    <cellStyle name="Normal 58 3 4 4 2 2" xfId="9673"/>
    <cellStyle name="Normal 58 3 4 4 2 2 2" xfId="22118"/>
    <cellStyle name="Normal 58 3 4 4 2 3" xfId="17111"/>
    <cellStyle name="Normal 58 3 4 4 3" xfId="6063"/>
    <cellStyle name="Normal 58 3 4 4 3 2" xfId="11078"/>
    <cellStyle name="Normal 58 3 4 4 3 2 2" xfId="23523"/>
    <cellStyle name="Normal 58 3 4 4 3 3" xfId="18516"/>
    <cellStyle name="Normal 58 3 4 4 4" xfId="8789"/>
    <cellStyle name="Normal 58 3 4 4 4 2" xfId="21235"/>
    <cellStyle name="Normal 58 3 4 4 5" xfId="12532"/>
    <cellStyle name="Normal 58 3 4 4 5 2" xfId="24968"/>
    <cellStyle name="Normal 58 3 4 4 6" xfId="7266"/>
    <cellStyle name="Normal 58 3 4 4 6 2" xfId="19717"/>
    <cellStyle name="Normal 58 3 4 4 7" xfId="3720"/>
    <cellStyle name="Normal 58 3 4 4 7 2" xfId="16228"/>
    <cellStyle name="Normal 58 3 4 4 8" xfId="14719"/>
    <cellStyle name="Normal 58 3 4 5" xfId="2192"/>
    <cellStyle name="Normal 58 3 4 5 2" xfId="4826"/>
    <cellStyle name="Normal 58 3 4 5 2 2" xfId="9843"/>
    <cellStyle name="Normal 58 3 4 5 2 2 2" xfId="22288"/>
    <cellStyle name="Normal 58 3 4 5 2 3" xfId="17281"/>
    <cellStyle name="Normal 58 3 4 5 3" xfId="6224"/>
    <cellStyle name="Normal 58 3 4 5 3 2" xfId="11239"/>
    <cellStyle name="Normal 58 3 4 5 3 2 2" xfId="23684"/>
    <cellStyle name="Normal 58 3 4 5 3 3" xfId="18677"/>
    <cellStyle name="Normal 58 3 4 5 4" xfId="8136"/>
    <cellStyle name="Normal 58 3 4 5 4 2" xfId="20584"/>
    <cellStyle name="Normal 58 3 4 5 5" xfId="12693"/>
    <cellStyle name="Normal 58 3 4 5 5 2" xfId="25129"/>
    <cellStyle name="Normal 58 3 4 5 6" xfId="7437"/>
    <cellStyle name="Normal 58 3 4 5 6 2" xfId="19887"/>
    <cellStyle name="Normal 58 3 4 5 7" xfId="3066"/>
    <cellStyle name="Normal 58 3 4 5 7 2" xfId="15577"/>
    <cellStyle name="Normal 58 3 4 5 8" xfId="14880"/>
    <cellStyle name="Normal 58 3 4 6" xfId="1034"/>
    <cellStyle name="Normal 58 3 4 6 2" xfId="9022"/>
    <cellStyle name="Normal 58 3 4 6 2 2" xfId="21467"/>
    <cellStyle name="Normal 58 3 4 6 3" xfId="4004"/>
    <cellStyle name="Normal 58 3 4 6 3 2" xfId="16460"/>
    <cellStyle name="Normal 58 3 4 6 4" xfId="13837"/>
    <cellStyle name="Normal 58 3 4 7" xfId="5180"/>
    <cellStyle name="Normal 58 3 4 7 2" xfId="10196"/>
    <cellStyle name="Normal 58 3 4 7 2 2" xfId="22641"/>
    <cellStyle name="Normal 58 3 4 7 3" xfId="17634"/>
    <cellStyle name="Normal 58 3 4 8" xfId="7757"/>
    <cellStyle name="Normal 58 3 4 8 2" xfId="20205"/>
    <cellStyle name="Normal 58 3 4 9" xfId="11650"/>
    <cellStyle name="Normal 58 3 4 9 2" xfId="24086"/>
    <cellStyle name="Normal 58 3 4_Degree data" xfId="2533"/>
    <cellStyle name="Normal 58 3 5" xfId="375"/>
    <cellStyle name="Normal 58 3 5 10" xfId="13199"/>
    <cellStyle name="Normal 58 3 5 2" xfId="736"/>
    <cellStyle name="Normal 58 3 5 2 2" xfId="1570"/>
    <cellStyle name="Normal 58 3 5 2 2 2" xfId="9675"/>
    <cellStyle name="Normal 58 3 5 2 2 2 2" xfId="22120"/>
    <cellStyle name="Normal 58 3 5 2 2 3" xfId="4657"/>
    <cellStyle name="Normal 58 3 5 2 2 3 2" xfId="17113"/>
    <cellStyle name="Normal 58 3 5 2 2 4" xfId="14373"/>
    <cellStyle name="Normal 58 3 5 2 3" xfId="5716"/>
    <cellStyle name="Normal 58 3 5 2 3 2" xfId="10732"/>
    <cellStyle name="Normal 58 3 5 2 3 2 2" xfId="23177"/>
    <cellStyle name="Normal 58 3 5 2 3 3" xfId="18170"/>
    <cellStyle name="Normal 58 3 5 2 4" xfId="8791"/>
    <cellStyle name="Normal 58 3 5 2 4 2" xfId="21237"/>
    <cellStyle name="Normal 58 3 5 2 5" xfId="12186"/>
    <cellStyle name="Normal 58 3 5 2 5 2" xfId="24622"/>
    <cellStyle name="Normal 58 3 5 2 6" xfId="7268"/>
    <cellStyle name="Normal 58 3 5 2 6 2" xfId="19719"/>
    <cellStyle name="Normal 58 3 5 2 7" xfId="3722"/>
    <cellStyle name="Normal 58 3 5 2 7 2" xfId="16230"/>
    <cellStyle name="Normal 58 3 5 2 8" xfId="13546"/>
    <cellStyle name="Normal 58 3 5 3" xfId="1918"/>
    <cellStyle name="Normal 58 3 5 3 2" xfId="4926"/>
    <cellStyle name="Normal 58 3 5 3 2 2" xfId="9943"/>
    <cellStyle name="Normal 58 3 5 3 2 2 2" xfId="22388"/>
    <cellStyle name="Normal 58 3 5 3 2 3" xfId="17381"/>
    <cellStyle name="Normal 58 3 5 3 3" xfId="6065"/>
    <cellStyle name="Normal 58 3 5 3 3 2" xfId="11080"/>
    <cellStyle name="Normal 58 3 5 3 3 2 2" xfId="23525"/>
    <cellStyle name="Normal 58 3 5 3 3 3" xfId="18518"/>
    <cellStyle name="Normal 58 3 5 3 4" xfId="8350"/>
    <cellStyle name="Normal 58 3 5 3 4 2" xfId="20796"/>
    <cellStyle name="Normal 58 3 5 3 5" xfId="12534"/>
    <cellStyle name="Normal 58 3 5 3 5 2" xfId="24970"/>
    <cellStyle name="Normal 58 3 5 3 6" xfId="7537"/>
    <cellStyle name="Normal 58 3 5 3 6 2" xfId="19987"/>
    <cellStyle name="Normal 58 3 5 3 7" xfId="3281"/>
    <cellStyle name="Normal 58 3 5 3 7 2" xfId="15789"/>
    <cellStyle name="Normal 58 3 5 3 8" xfId="14721"/>
    <cellStyle name="Normal 58 3 5 4" xfId="2298"/>
    <cellStyle name="Normal 58 3 5 4 2" xfId="6324"/>
    <cellStyle name="Normal 58 3 5 4 2 2" xfId="11339"/>
    <cellStyle name="Normal 58 3 5 4 2 2 2" xfId="23784"/>
    <cellStyle name="Normal 58 3 5 4 2 3" xfId="18777"/>
    <cellStyle name="Normal 58 3 5 4 3" xfId="12793"/>
    <cellStyle name="Normal 58 3 5 4 3 2" xfId="25229"/>
    <cellStyle name="Normal 58 3 5 4 4" xfId="9234"/>
    <cellStyle name="Normal 58 3 5 4 4 2" xfId="21679"/>
    <cellStyle name="Normal 58 3 5 4 5" xfId="4216"/>
    <cellStyle name="Normal 58 3 5 4 5 2" xfId="16672"/>
    <cellStyle name="Normal 58 3 5 4 6" xfId="14980"/>
    <cellStyle name="Normal 58 3 5 5" xfId="1134"/>
    <cellStyle name="Normal 58 3 5 5 2" xfId="10296"/>
    <cellStyle name="Normal 58 3 5 5 2 2" xfId="22741"/>
    <cellStyle name="Normal 58 3 5 5 3" xfId="5280"/>
    <cellStyle name="Normal 58 3 5 5 3 2" xfId="17734"/>
    <cellStyle name="Normal 58 3 5 5 4" xfId="13937"/>
    <cellStyle name="Normal 58 3 5 6" xfId="7857"/>
    <cellStyle name="Normal 58 3 5 6 2" xfId="20305"/>
    <cellStyle name="Normal 58 3 5 7" xfId="11750"/>
    <cellStyle name="Normal 58 3 5 7 2" xfId="24186"/>
    <cellStyle name="Normal 58 3 5 8" xfId="6827"/>
    <cellStyle name="Normal 58 3 5 8 2" xfId="19278"/>
    <cellStyle name="Normal 58 3 5 9" xfId="2778"/>
    <cellStyle name="Normal 58 3 5 9 2" xfId="15298"/>
    <cellStyle name="Normal 58 3 5_Degree data" xfId="2535"/>
    <cellStyle name="Normal 58 3 6" xfId="209"/>
    <cellStyle name="Normal 58 3 6 10" xfId="13047"/>
    <cellStyle name="Normal 58 3 6 2" xfId="577"/>
    <cellStyle name="Normal 58 3 6 2 2" xfId="1571"/>
    <cellStyle name="Normal 58 3 6 2 2 2" xfId="9676"/>
    <cellStyle name="Normal 58 3 6 2 2 2 2" xfId="22121"/>
    <cellStyle name="Normal 58 3 6 2 2 3" xfId="4658"/>
    <cellStyle name="Normal 58 3 6 2 2 3 2" xfId="17114"/>
    <cellStyle name="Normal 58 3 6 2 2 4" xfId="14374"/>
    <cellStyle name="Normal 58 3 6 2 3" xfId="5717"/>
    <cellStyle name="Normal 58 3 6 2 3 2" xfId="10733"/>
    <cellStyle name="Normal 58 3 6 2 3 2 2" xfId="23178"/>
    <cellStyle name="Normal 58 3 6 2 3 3" xfId="18171"/>
    <cellStyle name="Normal 58 3 6 2 4" xfId="8792"/>
    <cellStyle name="Normal 58 3 6 2 4 2" xfId="21238"/>
    <cellStyle name="Normal 58 3 6 2 5" xfId="12187"/>
    <cellStyle name="Normal 58 3 6 2 5 2" xfId="24623"/>
    <cellStyle name="Normal 58 3 6 2 6" xfId="7269"/>
    <cellStyle name="Normal 58 3 6 2 6 2" xfId="19720"/>
    <cellStyle name="Normal 58 3 6 2 7" xfId="3723"/>
    <cellStyle name="Normal 58 3 6 2 7 2" xfId="16231"/>
    <cellStyle name="Normal 58 3 6 2 8" xfId="13394"/>
    <cellStyle name="Normal 58 3 6 3" xfId="1919"/>
    <cellStyle name="Normal 58 3 6 3 2" xfId="4774"/>
    <cellStyle name="Normal 58 3 6 3 2 2" xfId="9791"/>
    <cellStyle name="Normal 58 3 6 3 2 2 2" xfId="22236"/>
    <cellStyle name="Normal 58 3 6 3 2 3" xfId="17229"/>
    <cellStyle name="Normal 58 3 6 3 3" xfId="6066"/>
    <cellStyle name="Normal 58 3 6 3 3 2" xfId="11081"/>
    <cellStyle name="Normal 58 3 6 3 3 2 2" xfId="23526"/>
    <cellStyle name="Normal 58 3 6 3 3 3" xfId="18519"/>
    <cellStyle name="Normal 58 3 6 3 4" xfId="8896"/>
    <cellStyle name="Normal 58 3 6 3 4 2" xfId="21341"/>
    <cellStyle name="Normal 58 3 6 3 5" xfId="12535"/>
    <cellStyle name="Normal 58 3 6 3 5 2" xfId="24971"/>
    <cellStyle name="Normal 58 3 6 3 6" xfId="7385"/>
    <cellStyle name="Normal 58 3 6 3 6 2" xfId="19835"/>
    <cellStyle name="Normal 58 3 6 3 7" xfId="3878"/>
    <cellStyle name="Normal 58 3 6 3 7 2" xfId="16334"/>
    <cellStyle name="Normal 58 3 6 3 8" xfId="14722"/>
    <cellStyle name="Normal 58 3 6 4" xfId="2132"/>
    <cellStyle name="Normal 58 3 6 4 2" xfId="6172"/>
    <cellStyle name="Normal 58 3 6 4 2 2" xfId="11187"/>
    <cellStyle name="Normal 58 3 6 4 2 2 2" xfId="23632"/>
    <cellStyle name="Normal 58 3 6 4 2 3" xfId="18625"/>
    <cellStyle name="Normal 58 3 6 4 3" xfId="12641"/>
    <cellStyle name="Normal 58 3 6 4 3 2" xfId="25077"/>
    <cellStyle name="Normal 58 3 6 4 4" xfId="9082"/>
    <cellStyle name="Normal 58 3 6 4 4 2" xfId="21527"/>
    <cellStyle name="Normal 58 3 6 4 5" xfId="4064"/>
    <cellStyle name="Normal 58 3 6 4 5 2" xfId="16520"/>
    <cellStyle name="Normal 58 3 6 4 6" xfId="14828"/>
    <cellStyle name="Normal 58 3 6 5" xfId="982"/>
    <cellStyle name="Normal 58 3 6 5 2" xfId="10142"/>
    <cellStyle name="Normal 58 3 6 5 2 2" xfId="22587"/>
    <cellStyle name="Normal 58 3 6 5 3" xfId="5126"/>
    <cellStyle name="Normal 58 3 6 5 3 2" xfId="17580"/>
    <cellStyle name="Normal 58 3 6 5 4" xfId="13785"/>
    <cellStyle name="Normal 58 3 6 6" xfId="8198"/>
    <cellStyle name="Normal 58 3 6 6 2" xfId="20644"/>
    <cellStyle name="Normal 58 3 6 7" xfId="11598"/>
    <cellStyle name="Normal 58 3 6 7 2" xfId="24034"/>
    <cellStyle name="Normal 58 3 6 8" xfId="6675"/>
    <cellStyle name="Normal 58 3 6 8 2" xfId="19126"/>
    <cellStyle name="Normal 58 3 6 9" xfId="3129"/>
    <cellStyle name="Normal 58 3 6 9 2" xfId="15637"/>
    <cellStyle name="Normal 58 3 6_Degree data" xfId="2536"/>
    <cellStyle name="Normal 58 3 7" xfId="557"/>
    <cellStyle name="Normal 58 3 7 2" xfId="1560"/>
    <cellStyle name="Normal 58 3 7 2 2" xfId="9665"/>
    <cellStyle name="Normal 58 3 7 2 2 2" xfId="22110"/>
    <cellStyle name="Normal 58 3 7 2 3" xfId="4647"/>
    <cellStyle name="Normal 58 3 7 2 3 2" xfId="17103"/>
    <cellStyle name="Normal 58 3 7 2 4" xfId="14363"/>
    <cellStyle name="Normal 58 3 7 3" xfId="5706"/>
    <cellStyle name="Normal 58 3 7 3 2" xfId="10722"/>
    <cellStyle name="Normal 58 3 7 3 2 2" xfId="23167"/>
    <cellStyle name="Normal 58 3 7 3 3" xfId="18160"/>
    <cellStyle name="Normal 58 3 7 4" xfId="8781"/>
    <cellStyle name="Normal 58 3 7 4 2" xfId="21227"/>
    <cellStyle name="Normal 58 3 7 5" xfId="12176"/>
    <cellStyle name="Normal 58 3 7 5 2" xfId="24612"/>
    <cellStyle name="Normal 58 3 7 6" xfId="7258"/>
    <cellStyle name="Normal 58 3 7 6 2" xfId="19709"/>
    <cellStyle name="Normal 58 3 7 7" xfId="3712"/>
    <cellStyle name="Normal 58 3 7 7 2" xfId="16220"/>
    <cellStyle name="Normal 58 3 7 8" xfId="13374"/>
    <cellStyle name="Normal 58 3 8" xfId="1908"/>
    <cellStyle name="Normal 58 3 8 2" xfId="4754"/>
    <cellStyle name="Normal 58 3 8 2 2" xfId="9771"/>
    <cellStyle name="Normal 58 3 8 2 2 2" xfId="22216"/>
    <cellStyle name="Normal 58 3 8 2 3" xfId="17209"/>
    <cellStyle name="Normal 58 3 8 3" xfId="6055"/>
    <cellStyle name="Normal 58 3 8 3 2" xfId="11070"/>
    <cellStyle name="Normal 58 3 8 3 2 2" xfId="23515"/>
    <cellStyle name="Normal 58 3 8 3 3" xfId="18508"/>
    <cellStyle name="Normal 58 3 8 4" xfId="8030"/>
    <cellStyle name="Normal 58 3 8 4 2" xfId="20478"/>
    <cellStyle name="Normal 58 3 8 5" xfId="12524"/>
    <cellStyle name="Normal 58 3 8 5 2" xfId="24960"/>
    <cellStyle name="Normal 58 3 8 6" xfId="7365"/>
    <cellStyle name="Normal 58 3 8 6 2" xfId="19815"/>
    <cellStyle name="Normal 58 3 8 7" xfId="2954"/>
    <cellStyle name="Normal 58 3 8 7 2" xfId="15471"/>
    <cellStyle name="Normal 58 3 8 8" xfId="14711"/>
    <cellStyle name="Normal 58 3 9" xfId="2110"/>
    <cellStyle name="Normal 58 3 9 2" xfId="6152"/>
    <cellStyle name="Normal 58 3 9 2 2" xfId="11167"/>
    <cellStyle name="Normal 58 3 9 2 2 2" xfId="23612"/>
    <cellStyle name="Normal 58 3 9 2 3" xfId="18605"/>
    <cellStyle name="Normal 58 3 9 3" xfId="12621"/>
    <cellStyle name="Normal 58 3 9 3 2" xfId="25057"/>
    <cellStyle name="Normal 58 3 9 4" xfId="8916"/>
    <cellStyle name="Normal 58 3 9 4 2" xfId="21361"/>
    <cellStyle name="Normal 58 3 9 5" xfId="3898"/>
    <cellStyle name="Normal 58 3 9 5 2" xfId="16354"/>
    <cellStyle name="Normal 58 3 9 6" xfId="14808"/>
    <cellStyle name="Normal 58 3_Degree data" xfId="2525"/>
    <cellStyle name="Normal 58 4" xfId="104"/>
    <cellStyle name="Normal 58 4 10" xfId="957"/>
    <cellStyle name="Normal 58 4 10 2" xfId="11573"/>
    <cellStyle name="Normal 58 4 10 2 2" xfId="24009"/>
    <cellStyle name="Normal 58 4 10 3" xfId="10117"/>
    <cellStyle name="Normal 58 4 10 3 2" xfId="22562"/>
    <cellStyle name="Normal 58 4 10 4" xfId="5101"/>
    <cellStyle name="Normal 58 4 10 4 2" xfId="17555"/>
    <cellStyle name="Normal 58 4 10 5" xfId="13760"/>
    <cellStyle name="Normal 58 4 11" xfId="927"/>
    <cellStyle name="Normal 58 4 11 2" xfId="7723"/>
    <cellStyle name="Normal 58 4 11 2 2" xfId="20171"/>
    <cellStyle name="Normal 58 4 11 3" xfId="13730"/>
    <cellStyle name="Normal 58 4 12" xfId="11543"/>
    <cellStyle name="Normal 58 4 12 2" xfId="23979"/>
    <cellStyle name="Normal 58 4 13" xfId="6521"/>
    <cellStyle name="Normal 58 4 13 2" xfId="18972"/>
    <cellStyle name="Normal 58 4 14" xfId="2643"/>
    <cellStyle name="Normal 58 4 14 2" xfId="15164"/>
    <cellStyle name="Normal 58 4 15" xfId="12968"/>
    <cellStyle name="Normal 58 4 2" xfId="154"/>
    <cellStyle name="Normal 58 4 2 10" xfId="11675"/>
    <cellStyle name="Normal 58 4 2 10 2" xfId="24111"/>
    <cellStyle name="Normal 58 4 2 11" xfId="6535"/>
    <cellStyle name="Normal 58 4 2 11 2" xfId="18986"/>
    <cellStyle name="Normal 58 4 2 12" xfId="2703"/>
    <cellStyle name="Normal 58 4 2 12 2" xfId="15223"/>
    <cellStyle name="Normal 58 4 2 13" xfId="12992"/>
    <cellStyle name="Normal 58 4 2 2" xfId="507"/>
    <cellStyle name="Normal 58 4 2 2 10" xfId="2907"/>
    <cellStyle name="Normal 58 4 2 2 10 2" xfId="15427"/>
    <cellStyle name="Normal 58 4 2 2 11" xfId="13328"/>
    <cellStyle name="Normal 58 4 2 2 2" xfId="867"/>
    <cellStyle name="Normal 58 4 2 2 2 2" xfId="1574"/>
    <cellStyle name="Normal 58 4 2 2 2 2 2" xfId="9363"/>
    <cellStyle name="Normal 58 4 2 2 2 2 2 2" xfId="21808"/>
    <cellStyle name="Normal 58 4 2 2 2 2 3" xfId="4345"/>
    <cellStyle name="Normal 58 4 2 2 2 2 3 2" xfId="16801"/>
    <cellStyle name="Normal 58 4 2 2 2 2 4" xfId="14377"/>
    <cellStyle name="Normal 58 4 2 2 2 3" xfId="5720"/>
    <cellStyle name="Normal 58 4 2 2 2 3 2" xfId="10736"/>
    <cellStyle name="Normal 58 4 2 2 2 3 2 2" xfId="23181"/>
    <cellStyle name="Normal 58 4 2 2 2 3 3" xfId="18174"/>
    <cellStyle name="Normal 58 4 2 2 2 4" xfId="8479"/>
    <cellStyle name="Normal 58 4 2 2 2 4 2" xfId="20925"/>
    <cellStyle name="Normal 58 4 2 2 2 5" xfId="12190"/>
    <cellStyle name="Normal 58 4 2 2 2 5 2" xfId="24626"/>
    <cellStyle name="Normal 58 4 2 2 2 6" xfId="6956"/>
    <cellStyle name="Normal 58 4 2 2 2 6 2" xfId="19407"/>
    <cellStyle name="Normal 58 4 2 2 2 7" xfId="3410"/>
    <cellStyle name="Normal 58 4 2 2 2 7 2" xfId="15918"/>
    <cellStyle name="Normal 58 4 2 2 2 8" xfId="13675"/>
    <cellStyle name="Normal 58 4 2 2 3" xfId="1922"/>
    <cellStyle name="Normal 58 4 2 2 3 2" xfId="4661"/>
    <cellStyle name="Normal 58 4 2 2 3 2 2" xfId="9679"/>
    <cellStyle name="Normal 58 4 2 2 3 2 2 2" xfId="22124"/>
    <cellStyle name="Normal 58 4 2 2 3 2 3" xfId="17117"/>
    <cellStyle name="Normal 58 4 2 2 3 3" xfId="6069"/>
    <cellStyle name="Normal 58 4 2 2 3 3 2" xfId="11084"/>
    <cellStyle name="Normal 58 4 2 2 3 3 2 2" xfId="23529"/>
    <cellStyle name="Normal 58 4 2 2 3 3 3" xfId="18522"/>
    <cellStyle name="Normal 58 4 2 2 3 4" xfId="8795"/>
    <cellStyle name="Normal 58 4 2 2 3 4 2" xfId="21241"/>
    <cellStyle name="Normal 58 4 2 2 3 5" xfId="12538"/>
    <cellStyle name="Normal 58 4 2 2 3 5 2" xfId="24974"/>
    <cellStyle name="Normal 58 4 2 2 3 6" xfId="7272"/>
    <cellStyle name="Normal 58 4 2 2 3 6 2" xfId="19723"/>
    <cellStyle name="Normal 58 4 2 2 3 7" xfId="3726"/>
    <cellStyle name="Normal 58 4 2 2 3 7 2" xfId="16234"/>
    <cellStyle name="Normal 58 4 2 2 3 8" xfId="14725"/>
    <cellStyle name="Normal 58 4 2 2 4" xfId="2430"/>
    <cellStyle name="Normal 58 4 2 2 4 2" xfId="5055"/>
    <cellStyle name="Normal 58 4 2 2 4 2 2" xfId="10072"/>
    <cellStyle name="Normal 58 4 2 2 4 2 2 2" xfId="22517"/>
    <cellStyle name="Normal 58 4 2 2 4 2 3" xfId="17510"/>
    <cellStyle name="Normal 58 4 2 2 4 3" xfId="6453"/>
    <cellStyle name="Normal 58 4 2 2 4 3 2" xfId="11468"/>
    <cellStyle name="Normal 58 4 2 2 4 3 2 2" xfId="23913"/>
    <cellStyle name="Normal 58 4 2 2 4 3 3" xfId="18906"/>
    <cellStyle name="Normal 58 4 2 2 4 4" xfId="8160"/>
    <cellStyle name="Normal 58 4 2 2 4 4 2" xfId="20608"/>
    <cellStyle name="Normal 58 4 2 2 4 5" xfId="12922"/>
    <cellStyle name="Normal 58 4 2 2 4 5 2" xfId="25358"/>
    <cellStyle name="Normal 58 4 2 2 4 6" xfId="7666"/>
    <cellStyle name="Normal 58 4 2 2 4 6 2" xfId="20116"/>
    <cellStyle name="Normal 58 4 2 2 4 7" xfId="3090"/>
    <cellStyle name="Normal 58 4 2 2 4 7 2" xfId="15601"/>
    <cellStyle name="Normal 58 4 2 2 4 8" xfId="15109"/>
    <cellStyle name="Normal 58 4 2 2 5" xfId="1263"/>
    <cellStyle name="Normal 58 4 2 2 5 2" xfId="9046"/>
    <cellStyle name="Normal 58 4 2 2 5 2 2" xfId="21491"/>
    <cellStyle name="Normal 58 4 2 2 5 3" xfId="4028"/>
    <cellStyle name="Normal 58 4 2 2 5 3 2" xfId="16484"/>
    <cellStyle name="Normal 58 4 2 2 5 4" xfId="14066"/>
    <cellStyle name="Normal 58 4 2 2 6" xfId="5409"/>
    <cellStyle name="Normal 58 4 2 2 6 2" xfId="10425"/>
    <cellStyle name="Normal 58 4 2 2 6 2 2" xfId="22870"/>
    <cellStyle name="Normal 58 4 2 2 6 3" xfId="17863"/>
    <cellStyle name="Normal 58 4 2 2 7" xfId="7986"/>
    <cellStyle name="Normal 58 4 2 2 7 2" xfId="20434"/>
    <cellStyle name="Normal 58 4 2 2 8" xfId="11879"/>
    <cellStyle name="Normal 58 4 2 2 8 2" xfId="24315"/>
    <cellStyle name="Normal 58 4 2 2 9" xfId="6639"/>
    <cellStyle name="Normal 58 4 2 2 9 2" xfId="19090"/>
    <cellStyle name="Normal 58 4 2 2_Degree data" xfId="2539"/>
    <cellStyle name="Normal 58 4 2 3" xfId="400"/>
    <cellStyle name="Normal 58 4 2 3 10" xfId="13224"/>
    <cellStyle name="Normal 58 4 2 3 2" xfId="761"/>
    <cellStyle name="Normal 58 4 2 3 2 2" xfId="1575"/>
    <cellStyle name="Normal 58 4 2 3 2 2 2" xfId="9680"/>
    <cellStyle name="Normal 58 4 2 3 2 2 2 2" xfId="22125"/>
    <cellStyle name="Normal 58 4 2 3 2 2 3" xfId="4662"/>
    <cellStyle name="Normal 58 4 2 3 2 2 3 2" xfId="17118"/>
    <cellStyle name="Normal 58 4 2 3 2 2 4" xfId="14378"/>
    <cellStyle name="Normal 58 4 2 3 2 3" xfId="5721"/>
    <cellStyle name="Normal 58 4 2 3 2 3 2" xfId="10737"/>
    <cellStyle name="Normal 58 4 2 3 2 3 2 2" xfId="23182"/>
    <cellStyle name="Normal 58 4 2 3 2 3 3" xfId="18175"/>
    <cellStyle name="Normal 58 4 2 3 2 4" xfId="8796"/>
    <cellStyle name="Normal 58 4 2 3 2 4 2" xfId="21242"/>
    <cellStyle name="Normal 58 4 2 3 2 5" xfId="12191"/>
    <cellStyle name="Normal 58 4 2 3 2 5 2" xfId="24627"/>
    <cellStyle name="Normal 58 4 2 3 2 6" xfId="7273"/>
    <cellStyle name="Normal 58 4 2 3 2 6 2" xfId="19724"/>
    <cellStyle name="Normal 58 4 2 3 2 7" xfId="3727"/>
    <cellStyle name="Normal 58 4 2 3 2 7 2" xfId="16235"/>
    <cellStyle name="Normal 58 4 2 3 2 8" xfId="13571"/>
    <cellStyle name="Normal 58 4 2 3 3" xfId="1923"/>
    <cellStyle name="Normal 58 4 2 3 3 2" xfId="4951"/>
    <cellStyle name="Normal 58 4 2 3 3 2 2" xfId="9968"/>
    <cellStyle name="Normal 58 4 2 3 3 2 2 2" xfId="22413"/>
    <cellStyle name="Normal 58 4 2 3 3 2 3" xfId="17406"/>
    <cellStyle name="Normal 58 4 2 3 3 3" xfId="6070"/>
    <cellStyle name="Normal 58 4 2 3 3 3 2" xfId="11085"/>
    <cellStyle name="Normal 58 4 2 3 3 3 2 2" xfId="23530"/>
    <cellStyle name="Normal 58 4 2 3 3 3 3" xfId="18523"/>
    <cellStyle name="Normal 58 4 2 3 3 4" xfId="8375"/>
    <cellStyle name="Normal 58 4 2 3 3 4 2" xfId="20821"/>
    <cellStyle name="Normal 58 4 2 3 3 5" xfId="12539"/>
    <cellStyle name="Normal 58 4 2 3 3 5 2" xfId="24975"/>
    <cellStyle name="Normal 58 4 2 3 3 6" xfId="7562"/>
    <cellStyle name="Normal 58 4 2 3 3 6 2" xfId="20012"/>
    <cellStyle name="Normal 58 4 2 3 3 7" xfId="3306"/>
    <cellStyle name="Normal 58 4 2 3 3 7 2" xfId="15814"/>
    <cellStyle name="Normal 58 4 2 3 3 8" xfId="14726"/>
    <cellStyle name="Normal 58 4 2 3 4" xfId="2323"/>
    <cellStyle name="Normal 58 4 2 3 4 2" xfId="6349"/>
    <cellStyle name="Normal 58 4 2 3 4 2 2" xfId="11364"/>
    <cellStyle name="Normal 58 4 2 3 4 2 2 2" xfId="23809"/>
    <cellStyle name="Normal 58 4 2 3 4 2 3" xfId="18802"/>
    <cellStyle name="Normal 58 4 2 3 4 3" xfId="12818"/>
    <cellStyle name="Normal 58 4 2 3 4 3 2" xfId="25254"/>
    <cellStyle name="Normal 58 4 2 3 4 4" xfId="9259"/>
    <cellStyle name="Normal 58 4 2 3 4 4 2" xfId="21704"/>
    <cellStyle name="Normal 58 4 2 3 4 5" xfId="4241"/>
    <cellStyle name="Normal 58 4 2 3 4 5 2" xfId="16697"/>
    <cellStyle name="Normal 58 4 2 3 4 6" xfId="15005"/>
    <cellStyle name="Normal 58 4 2 3 5" xfId="1159"/>
    <cellStyle name="Normal 58 4 2 3 5 2" xfId="10321"/>
    <cellStyle name="Normal 58 4 2 3 5 2 2" xfId="22766"/>
    <cellStyle name="Normal 58 4 2 3 5 3" xfId="5305"/>
    <cellStyle name="Normal 58 4 2 3 5 3 2" xfId="17759"/>
    <cellStyle name="Normal 58 4 2 3 5 4" xfId="13962"/>
    <cellStyle name="Normal 58 4 2 3 6" xfId="7882"/>
    <cellStyle name="Normal 58 4 2 3 6 2" xfId="20330"/>
    <cellStyle name="Normal 58 4 2 3 7" xfId="11775"/>
    <cellStyle name="Normal 58 4 2 3 7 2" xfId="24211"/>
    <cellStyle name="Normal 58 4 2 3 8" xfId="6852"/>
    <cellStyle name="Normal 58 4 2 3 8 2" xfId="19303"/>
    <cellStyle name="Normal 58 4 2 3 9" xfId="2803"/>
    <cellStyle name="Normal 58 4 2 3 9 2" xfId="15323"/>
    <cellStyle name="Normal 58 4 2 3_Degree data" xfId="2540"/>
    <cellStyle name="Normal 58 4 2 4" xfId="297"/>
    <cellStyle name="Normal 58 4 2 4 2" xfId="1573"/>
    <cellStyle name="Normal 58 4 2 4 2 2" xfId="9159"/>
    <cellStyle name="Normal 58 4 2 4 2 2 2" xfId="21604"/>
    <cellStyle name="Normal 58 4 2 4 2 3" xfId="4141"/>
    <cellStyle name="Normal 58 4 2 4 2 3 2" xfId="16597"/>
    <cellStyle name="Normal 58 4 2 4 2 4" xfId="14376"/>
    <cellStyle name="Normal 58 4 2 4 3" xfId="5719"/>
    <cellStyle name="Normal 58 4 2 4 3 2" xfId="10735"/>
    <cellStyle name="Normal 58 4 2 4 3 2 2" xfId="23180"/>
    <cellStyle name="Normal 58 4 2 4 3 3" xfId="18173"/>
    <cellStyle name="Normal 58 4 2 4 4" xfId="8275"/>
    <cellStyle name="Normal 58 4 2 4 4 2" xfId="20721"/>
    <cellStyle name="Normal 58 4 2 4 5" xfId="12189"/>
    <cellStyle name="Normal 58 4 2 4 5 2" xfId="24625"/>
    <cellStyle name="Normal 58 4 2 4 6" xfId="6752"/>
    <cellStyle name="Normal 58 4 2 4 6 2" xfId="19203"/>
    <cellStyle name="Normal 58 4 2 4 7" xfId="3206"/>
    <cellStyle name="Normal 58 4 2 4 7 2" xfId="15714"/>
    <cellStyle name="Normal 58 4 2 4 8" xfId="13124"/>
    <cellStyle name="Normal 58 4 2 5" xfId="660"/>
    <cellStyle name="Normal 58 4 2 5 2" xfId="1921"/>
    <cellStyle name="Normal 58 4 2 5 2 2" xfId="9678"/>
    <cellStyle name="Normal 58 4 2 5 2 2 2" xfId="22123"/>
    <cellStyle name="Normal 58 4 2 5 2 3" xfId="4660"/>
    <cellStyle name="Normal 58 4 2 5 2 3 2" xfId="17116"/>
    <cellStyle name="Normal 58 4 2 5 2 4" xfId="14724"/>
    <cellStyle name="Normal 58 4 2 5 3" xfId="6068"/>
    <cellStyle name="Normal 58 4 2 5 3 2" xfId="11083"/>
    <cellStyle name="Normal 58 4 2 5 3 2 2" xfId="23528"/>
    <cellStyle name="Normal 58 4 2 5 3 3" xfId="18521"/>
    <cellStyle name="Normal 58 4 2 5 4" xfId="8794"/>
    <cellStyle name="Normal 58 4 2 5 4 2" xfId="21240"/>
    <cellStyle name="Normal 58 4 2 5 5" xfId="12537"/>
    <cellStyle name="Normal 58 4 2 5 5 2" xfId="24973"/>
    <cellStyle name="Normal 58 4 2 5 6" xfId="7271"/>
    <cellStyle name="Normal 58 4 2 5 6 2" xfId="19722"/>
    <cellStyle name="Normal 58 4 2 5 7" xfId="3725"/>
    <cellStyle name="Normal 58 4 2 5 7 2" xfId="16233"/>
    <cellStyle name="Normal 58 4 2 5 8" xfId="13471"/>
    <cellStyle name="Normal 58 4 2 6" xfId="2220"/>
    <cellStyle name="Normal 58 4 2 6 2" xfId="4851"/>
    <cellStyle name="Normal 58 4 2 6 2 2" xfId="9868"/>
    <cellStyle name="Normal 58 4 2 6 2 2 2" xfId="22313"/>
    <cellStyle name="Normal 58 4 2 6 2 3" xfId="17306"/>
    <cellStyle name="Normal 58 4 2 6 3" xfId="6249"/>
    <cellStyle name="Normal 58 4 2 6 3 2" xfId="11264"/>
    <cellStyle name="Normal 58 4 2 6 3 2 2" xfId="23709"/>
    <cellStyle name="Normal 58 4 2 6 3 3" xfId="18702"/>
    <cellStyle name="Normal 58 4 2 6 4" xfId="8055"/>
    <cellStyle name="Normal 58 4 2 6 4 2" xfId="20503"/>
    <cellStyle name="Normal 58 4 2 6 5" xfId="12718"/>
    <cellStyle name="Normal 58 4 2 6 5 2" xfId="25154"/>
    <cellStyle name="Normal 58 4 2 6 6" xfId="7462"/>
    <cellStyle name="Normal 58 4 2 6 6 2" xfId="19912"/>
    <cellStyle name="Normal 58 4 2 6 7" xfId="2982"/>
    <cellStyle name="Normal 58 4 2 6 7 2" xfId="15496"/>
    <cellStyle name="Normal 58 4 2 6 8" xfId="14905"/>
    <cellStyle name="Normal 58 4 2 7" xfId="1059"/>
    <cellStyle name="Normal 58 4 2 7 2" xfId="8942"/>
    <cellStyle name="Normal 58 4 2 7 2 2" xfId="21387"/>
    <cellStyle name="Normal 58 4 2 7 3" xfId="3924"/>
    <cellStyle name="Normal 58 4 2 7 3 2" xfId="16380"/>
    <cellStyle name="Normal 58 4 2 7 4" xfId="13862"/>
    <cellStyle name="Normal 58 4 2 8" xfId="5205"/>
    <cellStyle name="Normal 58 4 2 8 2" xfId="10221"/>
    <cellStyle name="Normal 58 4 2 8 2 2" xfId="22666"/>
    <cellStyle name="Normal 58 4 2 8 3" xfId="17659"/>
    <cellStyle name="Normal 58 4 2 9" xfId="7782"/>
    <cellStyle name="Normal 58 4 2 9 2" xfId="20230"/>
    <cellStyle name="Normal 58 4 2_Degree data" xfId="2538"/>
    <cellStyle name="Normal 58 4 3" xfId="184"/>
    <cellStyle name="Normal 58 4 3 10" xfId="6578"/>
    <cellStyle name="Normal 58 4 3 10 2" xfId="19029"/>
    <cellStyle name="Normal 58 4 3 11" xfId="2746"/>
    <cellStyle name="Normal 58 4 3 11 2" xfId="15266"/>
    <cellStyle name="Normal 58 4 3 12" xfId="13022"/>
    <cellStyle name="Normal 58 4 3 2" xfId="444"/>
    <cellStyle name="Normal 58 4 3 2 10" xfId="13267"/>
    <cellStyle name="Normal 58 4 3 2 2" xfId="805"/>
    <cellStyle name="Normal 58 4 3 2 2 2" xfId="1577"/>
    <cellStyle name="Normal 58 4 3 2 2 2 2" xfId="9682"/>
    <cellStyle name="Normal 58 4 3 2 2 2 2 2" xfId="22127"/>
    <cellStyle name="Normal 58 4 3 2 2 2 3" xfId="4664"/>
    <cellStyle name="Normal 58 4 3 2 2 2 3 2" xfId="17120"/>
    <cellStyle name="Normal 58 4 3 2 2 2 4" xfId="14380"/>
    <cellStyle name="Normal 58 4 3 2 2 3" xfId="5723"/>
    <cellStyle name="Normal 58 4 3 2 2 3 2" xfId="10739"/>
    <cellStyle name="Normal 58 4 3 2 2 3 2 2" xfId="23184"/>
    <cellStyle name="Normal 58 4 3 2 2 3 3" xfId="18177"/>
    <cellStyle name="Normal 58 4 3 2 2 4" xfId="8798"/>
    <cellStyle name="Normal 58 4 3 2 2 4 2" xfId="21244"/>
    <cellStyle name="Normal 58 4 3 2 2 5" xfId="12193"/>
    <cellStyle name="Normal 58 4 3 2 2 5 2" xfId="24629"/>
    <cellStyle name="Normal 58 4 3 2 2 6" xfId="7275"/>
    <cellStyle name="Normal 58 4 3 2 2 6 2" xfId="19726"/>
    <cellStyle name="Normal 58 4 3 2 2 7" xfId="3729"/>
    <cellStyle name="Normal 58 4 3 2 2 7 2" xfId="16237"/>
    <cellStyle name="Normal 58 4 3 2 2 8" xfId="13614"/>
    <cellStyle name="Normal 58 4 3 2 3" xfId="1925"/>
    <cellStyle name="Normal 58 4 3 2 3 2" xfId="4994"/>
    <cellStyle name="Normal 58 4 3 2 3 2 2" xfId="10011"/>
    <cellStyle name="Normal 58 4 3 2 3 2 2 2" xfId="22456"/>
    <cellStyle name="Normal 58 4 3 2 3 2 3" xfId="17449"/>
    <cellStyle name="Normal 58 4 3 2 3 3" xfId="6072"/>
    <cellStyle name="Normal 58 4 3 2 3 3 2" xfId="11087"/>
    <cellStyle name="Normal 58 4 3 2 3 3 2 2" xfId="23532"/>
    <cellStyle name="Normal 58 4 3 2 3 3 3" xfId="18525"/>
    <cellStyle name="Normal 58 4 3 2 3 4" xfId="8418"/>
    <cellStyle name="Normal 58 4 3 2 3 4 2" xfId="20864"/>
    <cellStyle name="Normal 58 4 3 2 3 5" xfId="12541"/>
    <cellStyle name="Normal 58 4 3 2 3 5 2" xfId="24977"/>
    <cellStyle name="Normal 58 4 3 2 3 6" xfId="7605"/>
    <cellStyle name="Normal 58 4 3 2 3 6 2" xfId="20055"/>
    <cellStyle name="Normal 58 4 3 2 3 7" xfId="3349"/>
    <cellStyle name="Normal 58 4 3 2 3 7 2" xfId="15857"/>
    <cellStyle name="Normal 58 4 3 2 3 8" xfId="14728"/>
    <cellStyle name="Normal 58 4 3 2 4" xfId="2367"/>
    <cellStyle name="Normal 58 4 3 2 4 2" xfId="6392"/>
    <cellStyle name="Normal 58 4 3 2 4 2 2" xfId="11407"/>
    <cellStyle name="Normal 58 4 3 2 4 2 2 2" xfId="23852"/>
    <cellStyle name="Normal 58 4 3 2 4 2 3" xfId="18845"/>
    <cellStyle name="Normal 58 4 3 2 4 3" xfId="12861"/>
    <cellStyle name="Normal 58 4 3 2 4 3 2" xfId="25297"/>
    <cellStyle name="Normal 58 4 3 2 4 4" xfId="9302"/>
    <cellStyle name="Normal 58 4 3 2 4 4 2" xfId="21747"/>
    <cellStyle name="Normal 58 4 3 2 4 5" xfId="4284"/>
    <cellStyle name="Normal 58 4 3 2 4 5 2" xfId="16740"/>
    <cellStyle name="Normal 58 4 3 2 4 6" xfId="15048"/>
    <cellStyle name="Normal 58 4 3 2 5" xfId="1202"/>
    <cellStyle name="Normal 58 4 3 2 5 2" xfId="10364"/>
    <cellStyle name="Normal 58 4 3 2 5 2 2" xfId="22809"/>
    <cellStyle name="Normal 58 4 3 2 5 3" xfId="5348"/>
    <cellStyle name="Normal 58 4 3 2 5 3 2" xfId="17802"/>
    <cellStyle name="Normal 58 4 3 2 5 4" xfId="14005"/>
    <cellStyle name="Normal 58 4 3 2 6" xfId="7925"/>
    <cellStyle name="Normal 58 4 3 2 6 2" xfId="20373"/>
    <cellStyle name="Normal 58 4 3 2 7" xfId="11818"/>
    <cellStyle name="Normal 58 4 3 2 7 2" xfId="24254"/>
    <cellStyle name="Normal 58 4 3 2 8" xfId="6895"/>
    <cellStyle name="Normal 58 4 3 2 8 2" xfId="19346"/>
    <cellStyle name="Normal 58 4 3 2 9" xfId="2846"/>
    <cellStyle name="Normal 58 4 3 2 9 2" xfId="15366"/>
    <cellStyle name="Normal 58 4 3 2_Degree data" xfId="2542"/>
    <cellStyle name="Normal 58 4 3 3" xfId="342"/>
    <cellStyle name="Normal 58 4 3 3 2" xfId="1576"/>
    <cellStyle name="Normal 58 4 3 3 2 2" xfId="9202"/>
    <cellStyle name="Normal 58 4 3 3 2 2 2" xfId="21647"/>
    <cellStyle name="Normal 58 4 3 3 2 3" xfId="4184"/>
    <cellStyle name="Normal 58 4 3 3 2 3 2" xfId="16640"/>
    <cellStyle name="Normal 58 4 3 3 2 4" xfId="14379"/>
    <cellStyle name="Normal 58 4 3 3 3" xfId="5722"/>
    <cellStyle name="Normal 58 4 3 3 3 2" xfId="10738"/>
    <cellStyle name="Normal 58 4 3 3 3 2 2" xfId="23183"/>
    <cellStyle name="Normal 58 4 3 3 3 3" xfId="18176"/>
    <cellStyle name="Normal 58 4 3 3 4" xfId="8318"/>
    <cellStyle name="Normal 58 4 3 3 4 2" xfId="20764"/>
    <cellStyle name="Normal 58 4 3 3 5" xfId="12192"/>
    <cellStyle name="Normal 58 4 3 3 5 2" xfId="24628"/>
    <cellStyle name="Normal 58 4 3 3 6" xfId="6795"/>
    <cellStyle name="Normal 58 4 3 3 6 2" xfId="19246"/>
    <cellStyle name="Normal 58 4 3 3 7" xfId="3249"/>
    <cellStyle name="Normal 58 4 3 3 7 2" xfId="15757"/>
    <cellStyle name="Normal 58 4 3 3 8" xfId="13167"/>
    <cellStyle name="Normal 58 4 3 4" xfId="704"/>
    <cellStyle name="Normal 58 4 3 4 2" xfId="1924"/>
    <cellStyle name="Normal 58 4 3 4 2 2" xfId="9681"/>
    <cellStyle name="Normal 58 4 3 4 2 2 2" xfId="22126"/>
    <cellStyle name="Normal 58 4 3 4 2 3" xfId="4663"/>
    <cellStyle name="Normal 58 4 3 4 2 3 2" xfId="17119"/>
    <cellStyle name="Normal 58 4 3 4 2 4" xfId="14727"/>
    <cellStyle name="Normal 58 4 3 4 3" xfId="6071"/>
    <cellStyle name="Normal 58 4 3 4 3 2" xfId="11086"/>
    <cellStyle name="Normal 58 4 3 4 3 2 2" xfId="23531"/>
    <cellStyle name="Normal 58 4 3 4 3 3" xfId="18524"/>
    <cellStyle name="Normal 58 4 3 4 4" xfId="8797"/>
    <cellStyle name="Normal 58 4 3 4 4 2" xfId="21243"/>
    <cellStyle name="Normal 58 4 3 4 5" xfId="12540"/>
    <cellStyle name="Normal 58 4 3 4 5 2" xfId="24976"/>
    <cellStyle name="Normal 58 4 3 4 6" xfId="7274"/>
    <cellStyle name="Normal 58 4 3 4 6 2" xfId="19725"/>
    <cellStyle name="Normal 58 4 3 4 7" xfId="3728"/>
    <cellStyle name="Normal 58 4 3 4 7 2" xfId="16236"/>
    <cellStyle name="Normal 58 4 3 4 8" xfId="13514"/>
    <cellStyle name="Normal 58 4 3 5" xfId="2265"/>
    <cellStyle name="Normal 58 4 3 5 2" xfId="4894"/>
    <cellStyle name="Normal 58 4 3 5 2 2" xfId="9911"/>
    <cellStyle name="Normal 58 4 3 5 2 2 2" xfId="22356"/>
    <cellStyle name="Normal 58 4 3 5 2 3" xfId="17349"/>
    <cellStyle name="Normal 58 4 3 5 3" xfId="6292"/>
    <cellStyle name="Normal 58 4 3 5 3 2" xfId="11307"/>
    <cellStyle name="Normal 58 4 3 5 3 2 2" xfId="23752"/>
    <cellStyle name="Normal 58 4 3 5 3 3" xfId="18745"/>
    <cellStyle name="Normal 58 4 3 5 4" xfId="8099"/>
    <cellStyle name="Normal 58 4 3 5 4 2" xfId="20547"/>
    <cellStyle name="Normal 58 4 3 5 5" xfId="12761"/>
    <cellStyle name="Normal 58 4 3 5 5 2" xfId="25197"/>
    <cellStyle name="Normal 58 4 3 5 6" xfId="7505"/>
    <cellStyle name="Normal 58 4 3 5 6 2" xfId="19955"/>
    <cellStyle name="Normal 58 4 3 5 7" xfId="3028"/>
    <cellStyle name="Normal 58 4 3 5 7 2" xfId="15540"/>
    <cellStyle name="Normal 58 4 3 5 8" xfId="14948"/>
    <cellStyle name="Normal 58 4 3 6" xfId="1102"/>
    <cellStyle name="Normal 58 4 3 6 2" xfId="8985"/>
    <cellStyle name="Normal 58 4 3 6 2 2" xfId="21430"/>
    <cellStyle name="Normal 58 4 3 6 3" xfId="3967"/>
    <cellStyle name="Normal 58 4 3 6 3 2" xfId="16423"/>
    <cellStyle name="Normal 58 4 3 6 4" xfId="13905"/>
    <cellStyle name="Normal 58 4 3 7" xfId="5248"/>
    <cellStyle name="Normal 58 4 3 7 2" xfId="10264"/>
    <cellStyle name="Normal 58 4 3 7 2 2" xfId="22709"/>
    <cellStyle name="Normal 58 4 3 7 3" xfId="17702"/>
    <cellStyle name="Normal 58 4 3 8" xfId="7825"/>
    <cellStyle name="Normal 58 4 3 8 2" xfId="20273"/>
    <cellStyle name="Normal 58 4 3 9" xfId="11718"/>
    <cellStyle name="Normal 58 4 3 9 2" xfId="24154"/>
    <cellStyle name="Normal 58 4 3_Degree data" xfId="2541"/>
    <cellStyle name="Normal 58 4 4" xfId="280"/>
    <cellStyle name="Normal 58 4 4 10" xfId="6626"/>
    <cellStyle name="Normal 58 4 4 10 2" xfId="19077"/>
    <cellStyle name="Normal 58 4 4 11" xfId="2689"/>
    <cellStyle name="Normal 58 4 4 11 2" xfId="15209"/>
    <cellStyle name="Normal 58 4 4 12" xfId="13110"/>
    <cellStyle name="Normal 58 4 4 2" xfId="494"/>
    <cellStyle name="Normal 58 4 4 2 10" xfId="13315"/>
    <cellStyle name="Normal 58 4 4 2 2" xfId="854"/>
    <cellStyle name="Normal 58 4 4 2 2 2" xfId="1579"/>
    <cellStyle name="Normal 58 4 4 2 2 2 2" xfId="9684"/>
    <cellStyle name="Normal 58 4 4 2 2 2 2 2" xfId="22129"/>
    <cellStyle name="Normal 58 4 4 2 2 2 3" xfId="4666"/>
    <cellStyle name="Normal 58 4 4 2 2 2 3 2" xfId="17122"/>
    <cellStyle name="Normal 58 4 4 2 2 2 4" xfId="14382"/>
    <cellStyle name="Normal 58 4 4 2 2 3" xfId="5725"/>
    <cellStyle name="Normal 58 4 4 2 2 3 2" xfId="10741"/>
    <cellStyle name="Normal 58 4 4 2 2 3 2 2" xfId="23186"/>
    <cellStyle name="Normal 58 4 4 2 2 3 3" xfId="18179"/>
    <cellStyle name="Normal 58 4 4 2 2 4" xfId="8800"/>
    <cellStyle name="Normal 58 4 4 2 2 4 2" xfId="21246"/>
    <cellStyle name="Normal 58 4 4 2 2 5" xfId="12195"/>
    <cellStyle name="Normal 58 4 4 2 2 5 2" xfId="24631"/>
    <cellStyle name="Normal 58 4 4 2 2 6" xfId="7277"/>
    <cellStyle name="Normal 58 4 4 2 2 6 2" xfId="19728"/>
    <cellStyle name="Normal 58 4 4 2 2 7" xfId="3731"/>
    <cellStyle name="Normal 58 4 4 2 2 7 2" xfId="16239"/>
    <cellStyle name="Normal 58 4 4 2 2 8" xfId="13662"/>
    <cellStyle name="Normal 58 4 4 2 3" xfId="1927"/>
    <cellStyle name="Normal 58 4 4 2 3 2" xfId="5042"/>
    <cellStyle name="Normal 58 4 4 2 3 2 2" xfId="10059"/>
    <cellStyle name="Normal 58 4 4 2 3 2 2 2" xfId="22504"/>
    <cellStyle name="Normal 58 4 4 2 3 2 3" xfId="17497"/>
    <cellStyle name="Normal 58 4 4 2 3 3" xfId="6074"/>
    <cellStyle name="Normal 58 4 4 2 3 3 2" xfId="11089"/>
    <cellStyle name="Normal 58 4 4 2 3 3 2 2" xfId="23534"/>
    <cellStyle name="Normal 58 4 4 2 3 3 3" xfId="18527"/>
    <cellStyle name="Normal 58 4 4 2 3 4" xfId="8466"/>
    <cellStyle name="Normal 58 4 4 2 3 4 2" xfId="20912"/>
    <cellStyle name="Normal 58 4 4 2 3 5" xfId="12543"/>
    <cellStyle name="Normal 58 4 4 2 3 5 2" xfId="24979"/>
    <cellStyle name="Normal 58 4 4 2 3 6" xfId="7653"/>
    <cellStyle name="Normal 58 4 4 2 3 6 2" xfId="20103"/>
    <cellStyle name="Normal 58 4 4 2 3 7" xfId="3397"/>
    <cellStyle name="Normal 58 4 4 2 3 7 2" xfId="15905"/>
    <cellStyle name="Normal 58 4 4 2 3 8" xfId="14730"/>
    <cellStyle name="Normal 58 4 4 2 4" xfId="2417"/>
    <cellStyle name="Normal 58 4 4 2 4 2" xfId="6440"/>
    <cellStyle name="Normal 58 4 4 2 4 2 2" xfId="11455"/>
    <cellStyle name="Normal 58 4 4 2 4 2 2 2" xfId="23900"/>
    <cellStyle name="Normal 58 4 4 2 4 2 3" xfId="18893"/>
    <cellStyle name="Normal 58 4 4 2 4 3" xfId="12909"/>
    <cellStyle name="Normal 58 4 4 2 4 3 2" xfId="25345"/>
    <cellStyle name="Normal 58 4 4 2 4 4" xfId="9350"/>
    <cellStyle name="Normal 58 4 4 2 4 4 2" xfId="21795"/>
    <cellStyle name="Normal 58 4 4 2 4 5" xfId="4332"/>
    <cellStyle name="Normal 58 4 4 2 4 5 2" xfId="16788"/>
    <cellStyle name="Normal 58 4 4 2 4 6" xfId="15096"/>
    <cellStyle name="Normal 58 4 4 2 5" xfId="1250"/>
    <cellStyle name="Normal 58 4 4 2 5 2" xfId="10412"/>
    <cellStyle name="Normal 58 4 4 2 5 2 2" xfId="22857"/>
    <cellStyle name="Normal 58 4 4 2 5 3" xfId="5396"/>
    <cellStyle name="Normal 58 4 4 2 5 3 2" xfId="17850"/>
    <cellStyle name="Normal 58 4 4 2 5 4" xfId="14053"/>
    <cellStyle name="Normal 58 4 4 2 6" xfId="7973"/>
    <cellStyle name="Normal 58 4 4 2 6 2" xfId="20421"/>
    <cellStyle name="Normal 58 4 4 2 7" xfId="11866"/>
    <cellStyle name="Normal 58 4 4 2 7 2" xfId="24302"/>
    <cellStyle name="Normal 58 4 4 2 8" xfId="6943"/>
    <cellStyle name="Normal 58 4 4 2 8 2" xfId="19394"/>
    <cellStyle name="Normal 58 4 4 2 9" xfId="2894"/>
    <cellStyle name="Normal 58 4 4 2 9 2" xfId="15414"/>
    <cellStyle name="Normal 58 4 4 2_Degree data" xfId="2544"/>
    <cellStyle name="Normal 58 4 4 3" xfId="643"/>
    <cellStyle name="Normal 58 4 4 3 2" xfId="1578"/>
    <cellStyle name="Normal 58 4 4 3 2 2" xfId="9145"/>
    <cellStyle name="Normal 58 4 4 3 2 2 2" xfId="21590"/>
    <cellStyle name="Normal 58 4 4 3 2 3" xfId="4127"/>
    <cellStyle name="Normal 58 4 4 3 2 3 2" xfId="16583"/>
    <cellStyle name="Normal 58 4 4 3 2 4" xfId="14381"/>
    <cellStyle name="Normal 58 4 4 3 3" xfId="5724"/>
    <cellStyle name="Normal 58 4 4 3 3 2" xfId="10740"/>
    <cellStyle name="Normal 58 4 4 3 3 2 2" xfId="23185"/>
    <cellStyle name="Normal 58 4 4 3 3 3" xfId="18178"/>
    <cellStyle name="Normal 58 4 4 3 4" xfId="8261"/>
    <cellStyle name="Normal 58 4 4 3 4 2" xfId="20707"/>
    <cellStyle name="Normal 58 4 4 3 5" xfId="12194"/>
    <cellStyle name="Normal 58 4 4 3 5 2" xfId="24630"/>
    <cellStyle name="Normal 58 4 4 3 6" xfId="6738"/>
    <cellStyle name="Normal 58 4 4 3 6 2" xfId="19189"/>
    <cellStyle name="Normal 58 4 4 3 7" xfId="3192"/>
    <cellStyle name="Normal 58 4 4 3 7 2" xfId="15700"/>
    <cellStyle name="Normal 58 4 4 3 8" xfId="13457"/>
    <cellStyle name="Normal 58 4 4 4" xfId="1926"/>
    <cellStyle name="Normal 58 4 4 4 2" xfId="4665"/>
    <cellStyle name="Normal 58 4 4 4 2 2" xfId="9683"/>
    <cellStyle name="Normal 58 4 4 4 2 2 2" xfId="22128"/>
    <cellStyle name="Normal 58 4 4 4 2 3" xfId="17121"/>
    <cellStyle name="Normal 58 4 4 4 3" xfId="6073"/>
    <cellStyle name="Normal 58 4 4 4 3 2" xfId="11088"/>
    <cellStyle name="Normal 58 4 4 4 3 2 2" xfId="23533"/>
    <cellStyle name="Normal 58 4 4 4 3 3" xfId="18526"/>
    <cellStyle name="Normal 58 4 4 4 4" xfId="8799"/>
    <cellStyle name="Normal 58 4 4 4 4 2" xfId="21245"/>
    <cellStyle name="Normal 58 4 4 4 5" xfId="12542"/>
    <cellStyle name="Normal 58 4 4 4 5 2" xfId="24978"/>
    <cellStyle name="Normal 58 4 4 4 6" xfId="7276"/>
    <cellStyle name="Normal 58 4 4 4 6 2" xfId="19727"/>
    <cellStyle name="Normal 58 4 4 4 7" xfId="3730"/>
    <cellStyle name="Normal 58 4 4 4 7 2" xfId="16238"/>
    <cellStyle name="Normal 58 4 4 4 8" xfId="14729"/>
    <cellStyle name="Normal 58 4 4 5" xfId="2203"/>
    <cellStyle name="Normal 58 4 4 5 2" xfId="4837"/>
    <cellStyle name="Normal 58 4 4 5 2 2" xfId="9854"/>
    <cellStyle name="Normal 58 4 4 5 2 2 2" xfId="22299"/>
    <cellStyle name="Normal 58 4 4 5 2 3" xfId="17292"/>
    <cellStyle name="Normal 58 4 4 5 3" xfId="6235"/>
    <cellStyle name="Normal 58 4 4 5 3 2" xfId="11250"/>
    <cellStyle name="Normal 58 4 4 5 3 2 2" xfId="23695"/>
    <cellStyle name="Normal 58 4 4 5 3 3" xfId="18688"/>
    <cellStyle name="Normal 58 4 4 5 4" xfId="8147"/>
    <cellStyle name="Normal 58 4 4 5 4 2" xfId="20595"/>
    <cellStyle name="Normal 58 4 4 5 5" xfId="12704"/>
    <cellStyle name="Normal 58 4 4 5 5 2" xfId="25140"/>
    <cellStyle name="Normal 58 4 4 5 6" xfId="7448"/>
    <cellStyle name="Normal 58 4 4 5 6 2" xfId="19898"/>
    <cellStyle name="Normal 58 4 4 5 7" xfId="3077"/>
    <cellStyle name="Normal 58 4 4 5 7 2" xfId="15588"/>
    <cellStyle name="Normal 58 4 4 5 8" xfId="14891"/>
    <cellStyle name="Normal 58 4 4 6" xfId="1045"/>
    <cellStyle name="Normal 58 4 4 6 2" xfId="9033"/>
    <cellStyle name="Normal 58 4 4 6 2 2" xfId="21478"/>
    <cellStyle name="Normal 58 4 4 6 3" xfId="4015"/>
    <cellStyle name="Normal 58 4 4 6 3 2" xfId="16471"/>
    <cellStyle name="Normal 58 4 4 6 4" xfId="13848"/>
    <cellStyle name="Normal 58 4 4 7" xfId="5191"/>
    <cellStyle name="Normal 58 4 4 7 2" xfId="10207"/>
    <cellStyle name="Normal 58 4 4 7 2 2" xfId="22652"/>
    <cellStyle name="Normal 58 4 4 7 3" xfId="17645"/>
    <cellStyle name="Normal 58 4 4 8" xfId="7768"/>
    <cellStyle name="Normal 58 4 4 8 2" xfId="20216"/>
    <cellStyle name="Normal 58 4 4 9" xfId="11661"/>
    <cellStyle name="Normal 58 4 4 9 2" xfId="24097"/>
    <cellStyle name="Normal 58 4 4_Degree data" xfId="2543"/>
    <cellStyle name="Normal 58 4 5" xfId="386"/>
    <cellStyle name="Normal 58 4 5 10" xfId="13210"/>
    <cellStyle name="Normal 58 4 5 2" xfId="747"/>
    <cellStyle name="Normal 58 4 5 2 2" xfId="1580"/>
    <cellStyle name="Normal 58 4 5 2 2 2" xfId="9685"/>
    <cellStyle name="Normal 58 4 5 2 2 2 2" xfId="22130"/>
    <cellStyle name="Normal 58 4 5 2 2 3" xfId="4667"/>
    <cellStyle name="Normal 58 4 5 2 2 3 2" xfId="17123"/>
    <cellStyle name="Normal 58 4 5 2 2 4" xfId="14383"/>
    <cellStyle name="Normal 58 4 5 2 3" xfId="5726"/>
    <cellStyle name="Normal 58 4 5 2 3 2" xfId="10742"/>
    <cellStyle name="Normal 58 4 5 2 3 2 2" xfId="23187"/>
    <cellStyle name="Normal 58 4 5 2 3 3" xfId="18180"/>
    <cellStyle name="Normal 58 4 5 2 4" xfId="8801"/>
    <cellStyle name="Normal 58 4 5 2 4 2" xfId="21247"/>
    <cellStyle name="Normal 58 4 5 2 5" xfId="12196"/>
    <cellStyle name="Normal 58 4 5 2 5 2" xfId="24632"/>
    <cellStyle name="Normal 58 4 5 2 6" xfId="7278"/>
    <cellStyle name="Normal 58 4 5 2 6 2" xfId="19729"/>
    <cellStyle name="Normal 58 4 5 2 7" xfId="3732"/>
    <cellStyle name="Normal 58 4 5 2 7 2" xfId="16240"/>
    <cellStyle name="Normal 58 4 5 2 8" xfId="13557"/>
    <cellStyle name="Normal 58 4 5 3" xfId="1928"/>
    <cellStyle name="Normal 58 4 5 3 2" xfId="4937"/>
    <cellStyle name="Normal 58 4 5 3 2 2" xfId="9954"/>
    <cellStyle name="Normal 58 4 5 3 2 2 2" xfId="22399"/>
    <cellStyle name="Normal 58 4 5 3 2 3" xfId="17392"/>
    <cellStyle name="Normal 58 4 5 3 3" xfId="6075"/>
    <cellStyle name="Normal 58 4 5 3 3 2" xfId="11090"/>
    <cellStyle name="Normal 58 4 5 3 3 2 2" xfId="23535"/>
    <cellStyle name="Normal 58 4 5 3 3 3" xfId="18528"/>
    <cellStyle name="Normal 58 4 5 3 4" xfId="8361"/>
    <cellStyle name="Normal 58 4 5 3 4 2" xfId="20807"/>
    <cellStyle name="Normal 58 4 5 3 5" xfId="12544"/>
    <cellStyle name="Normal 58 4 5 3 5 2" xfId="24980"/>
    <cellStyle name="Normal 58 4 5 3 6" xfId="7548"/>
    <cellStyle name="Normal 58 4 5 3 6 2" xfId="19998"/>
    <cellStyle name="Normal 58 4 5 3 7" xfId="3292"/>
    <cellStyle name="Normal 58 4 5 3 7 2" xfId="15800"/>
    <cellStyle name="Normal 58 4 5 3 8" xfId="14731"/>
    <cellStyle name="Normal 58 4 5 4" xfId="2309"/>
    <cellStyle name="Normal 58 4 5 4 2" xfId="6335"/>
    <cellStyle name="Normal 58 4 5 4 2 2" xfId="11350"/>
    <cellStyle name="Normal 58 4 5 4 2 2 2" xfId="23795"/>
    <cellStyle name="Normal 58 4 5 4 2 3" xfId="18788"/>
    <cellStyle name="Normal 58 4 5 4 3" xfId="12804"/>
    <cellStyle name="Normal 58 4 5 4 3 2" xfId="25240"/>
    <cellStyle name="Normal 58 4 5 4 4" xfId="9245"/>
    <cellStyle name="Normal 58 4 5 4 4 2" xfId="21690"/>
    <cellStyle name="Normal 58 4 5 4 5" xfId="4227"/>
    <cellStyle name="Normal 58 4 5 4 5 2" xfId="16683"/>
    <cellStyle name="Normal 58 4 5 4 6" xfId="14991"/>
    <cellStyle name="Normal 58 4 5 5" xfId="1145"/>
    <cellStyle name="Normal 58 4 5 5 2" xfId="10307"/>
    <cellStyle name="Normal 58 4 5 5 2 2" xfId="22752"/>
    <cellStyle name="Normal 58 4 5 5 3" xfId="5291"/>
    <cellStyle name="Normal 58 4 5 5 3 2" xfId="17745"/>
    <cellStyle name="Normal 58 4 5 5 4" xfId="13948"/>
    <cellStyle name="Normal 58 4 5 6" xfId="7868"/>
    <cellStyle name="Normal 58 4 5 6 2" xfId="20316"/>
    <cellStyle name="Normal 58 4 5 7" xfId="11761"/>
    <cellStyle name="Normal 58 4 5 7 2" xfId="24197"/>
    <cellStyle name="Normal 58 4 5 8" xfId="6838"/>
    <cellStyle name="Normal 58 4 5 8 2" xfId="19289"/>
    <cellStyle name="Normal 58 4 5 9" xfId="2789"/>
    <cellStyle name="Normal 58 4 5 9 2" xfId="15309"/>
    <cellStyle name="Normal 58 4 5_Degree data" xfId="2545"/>
    <cellStyle name="Normal 58 4 6" xfId="229"/>
    <cellStyle name="Normal 58 4 6 10" xfId="13065"/>
    <cellStyle name="Normal 58 4 6 2" xfId="596"/>
    <cellStyle name="Normal 58 4 6 2 2" xfId="1581"/>
    <cellStyle name="Normal 58 4 6 2 2 2" xfId="9686"/>
    <cellStyle name="Normal 58 4 6 2 2 2 2" xfId="22131"/>
    <cellStyle name="Normal 58 4 6 2 2 3" xfId="4668"/>
    <cellStyle name="Normal 58 4 6 2 2 3 2" xfId="17124"/>
    <cellStyle name="Normal 58 4 6 2 2 4" xfId="14384"/>
    <cellStyle name="Normal 58 4 6 2 3" xfId="5727"/>
    <cellStyle name="Normal 58 4 6 2 3 2" xfId="10743"/>
    <cellStyle name="Normal 58 4 6 2 3 2 2" xfId="23188"/>
    <cellStyle name="Normal 58 4 6 2 3 3" xfId="18181"/>
    <cellStyle name="Normal 58 4 6 2 4" xfId="8802"/>
    <cellStyle name="Normal 58 4 6 2 4 2" xfId="21248"/>
    <cellStyle name="Normal 58 4 6 2 5" xfId="12197"/>
    <cellStyle name="Normal 58 4 6 2 5 2" xfId="24633"/>
    <cellStyle name="Normal 58 4 6 2 6" xfId="7279"/>
    <cellStyle name="Normal 58 4 6 2 6 2" xfId="19730"/>
    <cellStyle name="Normal 58 4 6 2 7" xfId="3733"/>
    <cellStyle name="Normal 58 4 6 2 7 2" xfId="16241"/>
    <cellStyle name="Normal 58 4 6 2 8" xfId="13412"/>
    <cellStyle name="Normal 58 4 6 3" xfId="1929"/>
    <cellStyle name="Normal 58 4 6 3 2" xfId="4792"/>
    <cellStyle name="Normal 58 4 6 3 2 2" xfId="9809"/>
    <cellStyle name="Normal 58 4 6 3 2 2 2" xfId="22254"/>
    <cellStyle name="Normal 58 4 6 3 2 3" xfId="17247"/>
    <cellStyle name="Normal 58 4 6 3 3" xfId="6076"/>
    <cellStyle name="Normal 58 4 6 3 3 2" xfId="11091"/>
    <cellStyle name="Normal 58 4 6 3 3 2 2" xfId="23536"/>
    <cellStyle name="Normal 58 4 6 3 3 3" xfId="18529"/>
    <cellStyle name="Normal 58 4 6 3 4" xfId="8897"/>
    <cellStyle name="Normal 58 4 6 3 4 2" xfId="21342"/>
    <cellStyle name="Normal 58 4 6 3 5" xfId="12545"/>
    <cellStyle name="Normal 58 4 6 3 5 2" xfId="24981"/>
    <cellStyle name="Normal 58 4 6 3 6" xfId="7403"/>
    <cellStyle name="Normal 58 4 6 3 6 2" xfId="19853"/>
    <cellStyle name="Normal 58 4 6 3 7" xfId="3879"/>
    <cellStyle name="Normal 58 4 6 3 7 2" xfId="16335"/>
    <cellStyle name="Normal 58 4 6 3 8" xfId="14732"/>
    <cellStyle name="Normal 58 4 6 4" xfId="2152"/>
    <cellStyle name="Normal 58 4 6 4 2" xfId="6190"/>
    <cellStyle name="Normal 58 4 6 4 2 2" xfId="11205"/>
    <cellStyle name="Normal 58 4 6 4 2 2 2" xfId="23650"/>
    <cellStyle name="Normal 58 4 6 4 2 3" xfId="18643"/>
    <cellStyle name="Normal 58 4 6 4 3" xfId="12659"/>
    <cellStyle name="Normal 58 4 6 4 3 2" xfId="25095"/>
    <cellStyle name="Normal 58 4 6 4 4" xfId="9100"/>
    <cellStyle name="Normal 58 4 6 4 4 2" xfId="21545"/>
    <cellStyle name="Normal 58 4 6 4 5" xfId="4082"/>
    <cellStyle name="Normal 58 4 6 4 5 2" xfId="16538"/>
    <cellStyle name="Normal 58 4 6 4 6" xfId="14846"/>
    <cellStyle name="Normal 58 4 6 5" xfId="1000"/>
    <cellStyle name="Normal 58 4 6 5 2" xfId="10160"/>
    <cellStyle name="Normal 58 4 6 5 2 2" xfId="22605"/>
    <cellStyle name="Normal 58 4 6 5 3" xfId="5144"/>
    <cellStyle name="Normal 58 4 6 5 3 2" xfId="17598"/>
    <cellStyle name="Normal 58 4 6 5 4" xfId="13803"/>
    <cellStyle name="Normal 58 4 6 6" xfId="8216"/>
    <cellStyle name="Normal 58 4 6 6 2" xfId="20662"/>
    <cellStyle name="Normal 58 4 6 7" xfId="11616"/>
    <cellStyle name="Normal 58 4 6 7 2" xfId="24052"/>
    <cellStyle name="Normal 58 4 6 8" xfId="6693"/>
    <cellStyle name="Normal 58 4 6 8 2" xfId="19144"/>
    <cellStyle name="Normal 58 4 6 9" xfId="3147"/>
    <cellStyle name="Normal 58 4 6 9 2" xfId="15655"/>
    <cellStyle name="Normal 58 4 6_Degree data" xfId="2546"/>
    <cellStyle name="Normal 58 4 7" xfId="552"/>
    <cellStyle name="Normal 58 4 7 2" xfId="1572"/>
    <cellStyle name="Normal 58 4 7 2 2" xfId="9677"/>
    <cellStyle name="Normal 58 4 7 2 2 2" xfId="22122"/>
    <cellStyle name="Normal 58 4 7 2 3" xfId="4659"/>
    <cellStyle name="Normal 58 4 7 2 3 2" xfId="17115"/>
    <cellStyle name="Normal 58 4 7 2 4" xfId="14375"/>
    <cellStyle name="Normal 58 4 7 3" xfId="5718"/>
    <cellStyle name="Normal 58 4 7 3 2" xfId="10734"/>
    <cellStyle name="Normal 58 4 7 3 2 2" xfId="23179"/>
    <cellStyle name="Normal 58 4 7 3 3" xfId="18172"/>
    <cellStyle name="Normal 58 4 7 4" xfId="8793"/>
    <cellStyle name="Normal 58 4 7 4 2" xfId="21239"/>
    <cellStyle name="Normal 58 4 7 5" xfId="12188"/>
    <cellStyle name="Normal 58 4 7 5 2" xfId="24624"/>
    <cellStyle name="Normal 58 4 7 6" xfId="7270"/>
    <cellStyle name="Normal 58 4 7 6 2" xfId="19721"/>
    <cellStyle name="Normal 58 4 7 7" xfId="3724"/>
    <cellStyle name="Normal 58 4 7 7 2" xfId="16232"/>
    <cellStyle name="Normal 58 4 7 8" xfId="13369"/>
    <cellStyle name="Normal 58 4 8" xfId="1920"/>
    <cellStyle name="Normal 58 4 8 2" xfId="4749"/>
    <cellStyle name="Normal 58 4 8 2 2" xfId="9766"/>
    <cellStyle name="Normal 58 4 8 2 2 2" xfId="22211"/>
    <cellStyle name="Normal 58 4 8 2 3" xfId="17204"/>
    <cellStyle name="Normal 58 4 8 3" xfId="6067"/>
    <cellStyle name="Normal 58 4 8 3 2" xfId="11082"/>
    <cellStyle name="Normal 58 4 8 3 2 2" xfId="23527"/>
    <cellStyle name="Normal 58 4 8 3 3" xfId="18520"/>
    <cellStyle name="Normal 58 4 8 4" xfId="8041"/>
    <cellStyle name="Normal 58 4 8 4 2" xfId="20489"/>
    <cellStyle name="Normal 58 4 8 5" xfId="12536"/>
    <cellStyle name="Normal 58 4 8 5 2" xfId="24972"/>
    <cellStyle name="Normal 58 4 8 6" xfId="7360"/>
    <cellStyle name="Normal 58 4 8 6 2" xfId="19810"/>
    <cellStyle name="Normal 58 4 8 7" xfId="2965"/>
    <cellStyle name="Normal 58 4 8 7 2" xfId="15482"/>
    <cellStyle name="Normal 58 4 8 8" xfId="14723"/>
    <cellStyle name="Normal 58 4 9" xfId="2081"/>
    <cellStyle name="Normal 58 4 9 2" xfId="6147"/>
    <cellStyle name="Normal 58 4 9 2 2" xfId="11162"/>
    <cellStyle name="Normal 58 4 9 2 2 2" xfId="23607"/>
    <cellStyle name="Normal 58 4 9 2 3" xfId="18600"/>
    <cellStyle name="Normal 58 4 9 3" xfId="12616"/>
    <cellStyle name="Normal 58 4 9 3 2" xfId="25052"/>
    <cellStyle name="Normal 58 4 9 4" xfId="8928"/>
    <cellStyle name="Normal 58 4 9 4 2" xfId="21373"/>
    <cellStyle name="Normal 58 4 9 5" xfId="3910"/>
    <cellStyle name="Normal 58 4 9 5 2" xfId="16366"/>
    <cellStyle name="Normal 58 4 9 6" xfId="14803"/>
    <cellStyle name="Normal 58 4_Degree data" xfId="2537"/>
    <cellStyle name="Normal 58 5" xfId="167"/>
    <cellStyle name="Normal 58 5 10" xfId="940"/>
    <cellStyle name="Normal 58 5 10 2" xfId="7738"/>
    <cellStyle name="Normal 58 5 10 2 2" xfId="20186"/>
    <cellStyle name="Normal 58 5 10 3" xfId="13743"/>
    <cellStyle name="Normal 58 5 11" xfId="11556"/>
    <cellStyle name="Normal 58 5 11 2" xfId="23992"/>
    <cellStyle name="Normal 58 5 12" xfId="6548"/>
    <cellStyle name="Normal 58 5 12 2" xfId="18999"/>
    <cellStyle name="Normal 58 5 13" xfId="2659"/>
    <cellStyle name="Normal 58 5 13 2" xfId="15179"/>
    <cellStyle name="Normal 58 5 14" xfId="13005"/>
    <cellStyle name="Normal 58 5 2" xfId="197"/>
    <cellStyle name="Normal 58 5 2 10" xfId="6591"/>
    <cellStyle name="Normal 58 5 2 10 2" xfId="19042"/>
    <cellStyle name="Normal 58 5 2 11" xfId="2759"/>
    <cellStyle name="Normal 58 5 2 11 2" xfId="15279"/>
    <cellStyle name="Normal 58 5 2 12" xfId="13035"/>
    <cellStyle name="Normal 58 5 2 2" xfId="458"/>
    <cellStyle name="Normal 58 5 2 2 10" xfId="13280"/>
    <cellStyle name="Normal 58 5 2 2 2" xfId="819"/>
    <cellStyle name="Normal 58 5 2 2 2 2" xfId="1584"/>
    <cellStyle name="Normal 58 5 2 2 2 2 2" xfId="9689"/>
    <cellStyle name="Normal 58 5 2 2 2 2 2 2" xfId="22134"/>
    <cellStyle name="Normal 58 5 2 2 2 2 3" xfId="4671"/>
    <cellStyle name="Normal 58 5 2 2 2 2 3 2" xfId="17127"/>
    <cellStyle name="Normal 58 5 2 2 2 2 4" xfId="14387"/>
    <cellStyle name="Normal 58 5 2 2 2 3" xfId="5730"/>
    <cellStyle name="Normal 58 5 2 2 2 3 2" xfId="10746"/>
    <cellStyle name="Normal 58 5 2 2 2 3 2 2" xfId="23191"/>
    <cellStyle name="Normal 58 5 2 2 2 3 3" xfId="18184"/>
    <cellStyle name="Normal 58 5 2 2 2 4" xfId="8805"/>
    <cellStyle name="Normal 58 5 2 2 2 4 2" xfId="21251"/>
    <cellStyle name="Normal 58 5 2 2 2 5" xfId="12200"/>
    <cellStyle name="Normal 58 5 2 2 2 5 2" xfId="24636"/>
    <cellStyle name="Normal 58 5 2 2 2 6" xfId="7282"/>
    <cellStyle name="Normal 58 5 2 2 2 6 2" xfId="19733"/>
    <cellStyle name="Normal 58 5 2 2 2 7" xfId="3736"/>
    <cellStyle name="Normal 58 5 2 2 2 7 2" xfId="16244"/>
    <cellStyle name="Normal 58 5 2 2 2 8" xfId="13627"/>
    <cellStyle name="Normal 58 5 2 2 3" xfId="1932"/>
    <cellStyle name="Normal 58 5 2 2 3 2" xfId="5007"/>
    <cellStyle name="Normal 58 5 2 2 3 2 2" xfId="10024"/>
    <cellStyle name="Normal 58 5 2 2 3 2 2 2" xfId="22469"/>
    <cellStyle name="Normal 58 5 2 2 3 2 3" xfId="17462"/>
    <cellStyle name="Normal 58 5 2 2 3 3" xfId="6079"/>
    <cellStyle name="Normal 58 5 2 2 3 3 2" xfId="11094"/>
    <cellStyle name="Normal 58 5 2 2 3 3 2 2" xfId="23539"/>
    <cellStyle name="Normal 58 5 2 2 3 3 3" xfId="18532"/>
    <cellStyle name="Normal 58 5 2 2 3 4" xfId="8431"/>
    <cellStyle name="Normal 58 5 2 2 3 4 2" xfId="20877"/>
    <cellStyle name="Normal 58 5 2 2 3 5" xfId="12548"/>
    <cellStyle name="Normal 58 5 2 2 3 5 2" xfId="24984"/>
    <cellStyle name="Normal 58 5 2 2 3 6" xfId="7618"/>
    <cellStyle name="Normal 58 5 2 2 3 6 2" xfId="20068"/>
    <cellStyle name="Normal 58 5 2 2 3 7" xfId="3362"/>
    <cellStyle name="Normal 58 5 2 2 3 7 2" xfId="15870"/>
    <cellStyle name="Normal 58 5 2 2 3 8" xfId="14735"/>
    <cellStyle name="Normal 58 5 2 2 4" xfId="2381"/>
    <cellStyle name="Normal 58 5 2 2 4 2" xfId="6405"/>
    <cellStyle name="Normal 58 5 2 2 4 2 2" xfId="11420"/>
    <cellStyle name="Normal 58 5 2 2 4 2 2 2" xfId="23865"/>
    <cellStyle name="Normal 58 5 2 2 4 2 3" xfId="18858"/>
    <cellStyle name="Normal 58 5 2 2 4 3" xfId="12874"/>
    <cellStyle name="Normal 58 5 2 2 4 3 2" xfId="25310"/>
    <cellStyle name="Normal 58 5 2 2 4 4" xfId="9315"/>
    <cellStyle name="Normal 58 5 2 2 4 4 2" xfId="21760"/>
    <cellStyle name="Normal 58 5 2 2 4 5" xfId="4297"/>
    <cellStyle name="Normal 58 5 2 2 4 5 2" xfId="16753"/>
    <cellStyle name="Normal 58 5 2 2 4 6" xfId="15061"/>
    <cellStyle name="Normal 58 5 2 2 5" xfId="1215"/>
    <cellStyle name="Normal 58 5 2 2 5 2" xfId="10377"/>
    <cellStyle name="Normal 58 5 2 2 5 2 2" xfId="22822"/>
    <cellStyle name="Normal 58 5 2 2 5 3" xfId="5361"/>
    <cellStyle name="Normal 58 5 2 2 5 3 2" xfId="17815"/>
    <cellStyle name="Normal 58 5 2 2 5 4" xfId="14018"/>
    <cellStyle name="Normal 58 5 2 2 6" xfId="7938"/>
    <cellStyle name="Normal 58 5 2 2 6 2" xfId="20386"/>
    <cellStyle name="Normal 58 5 2 2 7" xfId="11831"/>
    <cellStyle name="Normal 58 5 2 2 7 2" xfId="24267"/>
    <cellStyle name="Normal 58 5 2 2 8" xfId="6908"/>
    <cellStyle name="Normal 58 5 2 2 8 2" xfId="19359"/>
    <cellStyle name="Normal 58 5 2 2 9" xfId="2859"/>
    <cellStyle name="Normal 58 5 2 2 9 2" xfId="15379"/>
    <cellStyle name="Normal 58 5 2 2_Degree data" xfId="2549"/>
    <cellStyle name="Normal 58 5 2 3" xfId="356"/>
    <cellStyle name="Normal 58 5 2 3 2" xfId="1583"/>
    <cellStyle name="Normal 58 5 2 3 2 2" xfId="9215"/>
    <cellStyle name="Normal 58 5 2 3 2 2 2" xfId="21660"/>
    <cellStyle name="Normal 58 5 2 3 2 3" xfId="4197"/>
    <cellStyle name="Normal 58 5 2 3 2 3 2" xfId="16653"/>
    <cellStyle name="Normal 58 5 2 3 2 4" xfId="14386"/>
    <cellStyle name="Normal 58 5 2 3 3" xfId="5729"/>
    <cellStyle name="Normal 58 5 2 3 3 2" xfId="10745"/>
    <cellStyle name="Normal 58 5 2 3 3 2 2" xfId="23190"/>
    <cellStyle name="Normal 58 5 2 3 3 3" xfId="18183"/>
    <cellStyle name="Normal 58 5 2 3 4" xfId="8331"/>
    <cellStyle name="Normal 58 5 2 3 4 2" xfId="20777"/>
    <cellStyle name="Normal 58 5 2 3 5" xfId="12199"/>
    <cellStyle name="Normal 58 5 2 3 5 2" xfId="24635"/>
    <cellStyle name="Normal 58 5 2 3 6" xfId="6808"/>
    <cellStyle name="Normal 58 5 2 3 6 2" xfId="19259"/>
    <cellStyle name="Normal 58 5 2 3 7" xfId="3262"/>
    <cellStyle name="Normal 58 5 2 3 7 2" xfId="15770"/>
    <cellStyle name="Normal 58 5 2 3 8" xfId="13180"/>
    <cellStyle name="Normal 58 5 2 4" xfId="717"/>
    <cellStyle name="Normal 58 5 2 4 2" xfId="1931"/>
    <cellStyle name="Normal 58 5 2 4 2 2" xfId="9688"/>
    <cellStyle name="Normal 58 5 2 4 2 2 2" xfId="22133"/>
    <cellStyle name="Normal 58 5 2 4 2 3" xfId="4670"/>
    <cellStyle name="Normal 58 5 2 4 2 3 2" xfId="17126"/>
    <cellStyle name="Normal 58 5 2 4 2 4" xfId="14734"/>
    <cellStyle name="Normal 58 5 2 4 3" xfId="6078"/>
    <cellStyle name="Normal 58 5 2 4 3 2" xfId="11093"/>
    <cellStyle name="Normal 58 5 2 4 3 2 2" xfId="23538"/>
    <cellStyle name="Normal 58 5 2 4 3 3" xfId="18531"/>
    <cellStyle name="Normal 58 5 2 4 4" xfId="8804"/>
    <cellStyle name="Normal 58 5 2 4 4 2" xfId="21250"/>
    <cellStyle name="Normal 58 5 2 4 5" xfId="12547"/>
    <cellStyle name="Normal 58 5 2 4 5 2" xfId="24983"/>
    <cellStyle name="Normal 58 5 2 4 6" xfId="7281"/>
    <cellStyle name="Normal 58 5 2 4 6 2" xfId="19732"/>
    <cellStyle name="Normal 58 5 2 4 7" xfId="3735"/>
    <cellStyle name="Normal 58 5 2 4 7 2" xfId="16243"/>
    <cellStyle name="Normal 58 5 2 4 8" xfId="13527"/>
    <cellStyle name="Normal 58 5 2 5" xfId="2279"/>
    <cellStyle name="Normal 58 5 2 5 2" xfId="4907"/>
    <cellStyle name="Normal 58 5 2 5 2 2" xfId="9924"/>
    <cellStyle name="Normal 58 5 2 5 2 2 2" xfId="22369"/>
    <cellStyle name="Normal 58 5 2 5 2 3" xfId="17362"/>
    <cellStyle name="Normal 58 5 2 5 3" xfId="6305"/>
    <cellStyle name="Normal 58 5 2 5 3 2" xfId="11320"/>
    <cellStyle name="Normal 58 5 2 5 3 2 2" xfId="23765"/>
    <cellStyle name="Normal 58 5 2 5 3 3" xfId="18758"/>
    <cellStyle name="Normal 58 5 2 5 4" xfId="8112"/>
    <cellStyle name="Normal 58 5 2 5 4 2" xfId="20560"/>
    <cellStyle name="Normal 58 5 2 5 5" xfId="12774"/>
    <cellStyle name="Normal 58 5 2 5 5 2" xfId="25210"/>
    <cellStyle name="Normal 58 5 2 5 6" xfId="7518"/>
    <cellStyle name="Normal 58 5 2 5 6 2" xfId="19968"/>
    <cellStyle name="Normal 58 5 2 5 7" xfId="3042"/>
    <cellStyle name="Normal 58 5 2 5 7 2" xfId="15553"/>
    <cellStyle name="Normal 58 5 2 5 8" xfId="14961"/>
    <cellStyle name="Normal 58 5 2 6" xfId="1115"/>
    <cellStyle name="Normal 58 5 2 6 2" xfId="8998"/>
    <cellStyle name="Normal 58 5 2 6 2 2" xfId="21443"/>
    <cellStyle name="Normal 58 5 2 6 3" xfId="3980"/>
    <cellStyle name="Normal 58 5 2 6 3 2" xfId="16436"/>
    <cellStyle name="Normal 58 5 2 6 4" xfId="13918"/>
    <cellStyle name="Normal 58 5 2 7" xfId="5261"/>
    <cellStyle name="Normal 58 5 2 7 2" xfId="10277"/>
    <cellStyle name="Normal 58 5 2 7 2 2" xfId="22722"/>
    <cellStyle name="Normal 58 5 2 7 3" xfId="17715"/>
    <cellStyle name="Normal 58 5 2 8" xfId="7838"/>
    <cellStyle name="Normal 58 5 2 8 2" xfId="20286"/>
    <cellStyle name="Normal 58 5 2 9" xfId="11731"/>
    <cellStyle name="Normal 58 5 2 9 2" xfId="24167"/>
    <cellStyle name="Normal 58 5 2_Degree data" xfId="2548"/>
    <cellStyle name="Normal 58 5 3" xfId="311"/>
    <cellStyle name="Normal 58 5 3 10" xfId="6652"/>
    <cellStyle name="Normal 58 5 3 10 2" xfId="19103"/>
    <cellStyle name="Normal 58 5 3 11" xfId="2716"/>
    <cellStyle name="Normal 58 5 3 11 2" xfId="15236"/>
    <cellStyle name="Normal 58 5 3 12" xfId="13137"/>
    <cellStyle name="Normal 58 5 3 2" xfId="520"/>
    <cellStyle name="Normal 58 5 3 2 10" xfId="13341"/>
    <cellStyle name="Normal 58 5 3 2 2" xfId="880"/>
    <cellStyle name="Normal 58 5 3 2 2 2" xfId="1586"/>
    <cellStyle name="Normal 58 5 3 2 2 2 2" xfId="9691"/>
    <cellStyle name="Normal 58 5 3 2 2 2 2 2" xfId="22136"/>
    <cellStyle name="Normal 58 5 3 2 2 2 3" xfId="4673"/>
    <cellStyle name="Normal 58 5 3 2 2 2 3 2" xfId="17129"/>
    <cellStyle name="Normal 58 5 3 2 2 2 4" xfId="14389"/>
    <cellStyle name="Normal 58 5 3 2 2 3" xfId="5732"/>
    <cellStyle name="Normal 58 5 3 2 2 3 2" xfId="10748"/>
    <cellStyle name="Normal 58 5 3 2 2 3 2 2" xfId="23193"/>
    <cellStyle name="Normal 58 5 3 2 2 3 3" xfId="18186"/>
    <cellStyle name="Normal 58 5 3 2 2 4" xfId="8807"/>
    <cellStyle name="Normal 58 5 3 2 2 4 2" xfId="21253"/>
    <cellStyle name="Normal 58 5 3 2 2 5" xfId="12202"/>
    <cellStyle name="Normal 58 5 3 2 2 5 2" xfId="24638"/>
    <cellStyle name="Normal 58 5 3 2 2 6" xfId="7284"/>
    <cellStyle name="Normal 58 5 3 2 2 6 2" xfId="19735"/>
    <cellStyle name="Normal 58 5 3 2 2 7" xfId="3738"/>
    <cellStyle name="Normal 58 5 3 2 2 7 2" xfId="16246"/>
    <cellStyle name="Normal 58 5 3 2 2 8" xfId="13688"/>
    <cellStyle name="Normal 58 5 3 2 3" xfId="1934"/>
    <cellStyle name="Normal 58 5 3 2 3 2" xfId="5068"/>
    <cellStyle name="Normal 58 5 3 2 3 2 2" xfId="10085"/>
    <cellStyle name="Normal 58 5 3 2 3 2 2 2" xfId="22530"/>
    <cellStyle name="Normal 58 5 3 2 3 2 3" xfId="17523"/>
    <cellStyle name="Normal 58 5 3 2 3 3" xfId="6081"/>
    <cellStyle name="Normal 58 5 3 2 3 3 2" xfId="11096"/>
    <cellStyle name="Normal 58 5 3 2 3 3 2 2" xfId="23541"/>
    <cellStyle name="Normal 58 5 3 2 3 3 3" xfId="18534"/>
    <cellStyle name="Normal 58 5 3 2 3 4" xfId="8492"/>
    <cellStyle name="Normal 58 5 3 2 3 4 2" xfId="20938"/>
    <cellStyle name="Normal 58 5 3 2 3 5" xfId="12550"/>
    <cellStyle name="Normal 58 5 3 2 3 5 2" xfId="24986"/>
    <cellStyle name="Normal 58 5 3 2 3 6" xfId="7679"/>
    <cellStyle name="Normal 58 5 3 2 3 6 2" xfId="20129"/>
    <cellStyle name="Normal 58 5 3 2 3 7" xfId="3423"/>
    <cellStyle name="Normal 58 5 3 2 3 7 2" xfId="15931"/>
    <cellStyle name="Normal 58 5 3 2 3 8" xfId="14737"/>
    <cellStyle name="Normal 58 5 3 2 4" xfId="2443"/>
    <cellStyle name="Normal 58 5 3 2 4 2" xfId="6466"/>
    <cellStyle name="Normal 58 5 3 2 4 2 2" xfId="11481"/>
    <cellStyle name="Normal 58 5 3 2 4 2 2 2" xfId="23926"/>
    <cellStyle name="Normal 58 5 3 2 4 2 3" xfId="18919"/>
    <cellStyle name="Normal 58 5 3 2 4 3" xfId="12935"/>
    <cellStyle name="Normal 58 5 3 2 4 3 2" xfId="25371"/>
    <cellStyle name="Normal 58 5 3 2 4 4" xfId="9376"/>
    <cellStyle name="Normal 58 5 3 2 4 4 2" xfId="21821"/>
    <cellStyle name="Normal 58 5 3 2 4 5" xfId="4358"/>
    <cellStyle name="Normal 58 5 3 2 4 5 2" xfId="16814"/>
    <cellStyle name="Normal 58 5 3 2 4 6" xfId="15122"/>
    <cellStyle name="Normal 58 5 3 2 5" xfId="1276"/>
    <cellStyle name="Normal 58 5 3 2 5 2" xfId="10438"/>
    <cellStyle name="Normal 58 5 3 2 5 2 2" xfId="22883"/>
    <cellStyle name="Normal 58 5 3 2 5 3" xfId="5422"/>
    <cellStyle name="Normal 58 5 3 2 5 3 2" xfId="17876"/>
    <cellStyle name="Normal 58 5 3 2 5 4" xfId="14079"/>
    <cellStyle name="Normal 58 5 3 2 6" xfId="7999"/>
    <cellStyle name="Normal 58 5 3 2 6 2" xfId="20447"/>
    <cellStyle name="Normal 58 5 3 2 7" xfId="11892"/>
    <cellStyle name="Normal 58 5 3 2 7 2" xfId="24328"/>
    <cellStyle name="Normal 58 5 3 2 8" xfId="6969"/>
    <cellStyle name="Normal 58 5 3 2 8 2" xfId="19420"/>
    <cellStyle name="Normal 58 5 3 2 9" xfId="2920"/>
    <cellStyle name="Normal 58 5 3 2 9 2" xfId="15440"/>
    <cellStyle name="Normal 58 5 3 2_Degree data" xfId="2551"/>
    <cellStyle name="Normal 58 5 3 3" xfId="673"/>
    <cellStyle name="Normal 58 5 3 3 2" xfId="1585"/>
    <cellStyle name="Normal 58 5 3 3 2 2" xfId="9172"/>
    <cellStyle name="Normal 58 5 3 3 2 2 2" xfId="21617"/>
    <cellStyle name="Normal 58 5 3 3 2 3" xfId="4154"/>
    <cellStyle name="Normal 58 5 3 3 2 3 2" xfId="16610"/>
    <cellStyle name="Normal 58 5 3 3 2 4" xfId="14388"/>
    <cellStyle name="Normal 58 5 3 3 3" xfId="5731"/>
    <cellStyle name="Normal 58 5 3 3 3 2" xfId="10747"/>
    <cellStyle name="Normal 58 5 3 3 3 2 2" xfId="23192"/>
    <cellStyle name="Normal 58 5 3 3 3 3" xfId="18185"/>
    <cellStyle name="Normal 58 5 3 3 4" xfId="8288"/>
    <cellStyle name="Normal 58 5 3 3 4 2" xfId="20734"/>
    <cellStyle name="Normal 58 5 3 3 5" xfId="12201"/>
    <cellStyle name="Normal 58 5 3 3 5 2" xfId="24637"/>
    <cellStyle name="Normal 58 5 3 3 6" xfId="6765"/>
    <cellStyle name="Normal 58 5 3 3 6 2" xfId="19216"/>
    <cellStyle name="Normal 58 5 3 3 7" xfId="3219"/>
    <cellStyle name="Normal 58 5 3 3 7 2" xfId="15727"/>
    <cellStyle name="Normal 58 5 3 3 8" xfId="13484"/>
    <cellStyle name="Normal 58 5 3 4" xfId="1933"/>
    <cellStyle name="Normal 58 5 3 4 2" xfId="4672"/>
    <cellStyle name="Normal 58 5 3 4 2 2" xfId="9690"/>
    <cellStyle name="Normal 58 5 3 4 2 2 2" xfId="22135"/>
    <cellStyle name="Normal 58 5 3 4 2 3" xfId="17128"/>
    <cellStyle name="Normal 58 5 3 4 3" xfId="6080"/>
    <cellStyle name="Normal 58 5 3 4 3 2" xfId="11095"/>
    <cellStyle name="Normal 58 5 3 4 3 2 2" xfId="23540"/>
    <cellStyle name="Normal 58 5 3 4 3 3" xfId="18533"/>
    <cellStyle name="Normal 58 5 3 4 4" xfId="8806"/>
    <cellStyle name="Normal 58 5 3 4 4 2" xfId="21252"/>
    <cellStyle name="Normal 58 5 3 4 5" xfId="12549"/>
    <cellStyle name="Normal 58 5 3 4 5 2" xfId="24985"/>
    <cellStyle name="Normal 58 5 3 4 6" xfId="7283"/>
    <cellStyle name="Normal 58 5 3 4 6 2" xfId="19734"/>
    <cellStyle name="Normal 58 5 3 4 7" xfId="3737"/>
    <cellStyle name="Normal 58 5 3 4 7 2" xfId="16245"/>
    <cellStyle name="Normal 58 5 3 4 8" xfId="14736"/>
    <cellStyle name="Normal 58 5 3 5" xfId="2234"/>
    <cellStyle name="Normal 58 5 3 5 2" xfId="4864"/>
    <cellStyle name="Normal 58 5 3 5 2 2" xfId="9881"/>
    <cellStyle name="Normal 58 5 3 5 2 2 2" xfId="22326"/>
    <cellStyle name="Normal 58 5 3 5 2 3" xfId="17319"/>
    <cellStyle name="Normal 58 5 3 5 3" xfId="6262"/>
    <cellStyle name="Normal 58 5 3 5 3 2" xfId="11277"/>
    <cellStyle name="Normal 58 5 3 5 3 2 2" xfId="23722"/>
    <cellStyle name="Normal 58 5 3 5 3 3" xfId="18715"/>
    <cellStyle name="Normal 58 5 3 5 4" xfId="8173"/>
    <cellStyle name="Normal 58 5 3 5 4 2" xfId="20621"/>
    <cellStyle name="Normal 58 5 3 5 5" xfId="12731"/>
    <cellStyle name="Normal 58 5 3 5 5 2" xfId="25167"/>
    <cellStyle name="Normal 58 5 3 5 6" xfId="7475"/>
    <cellStyle name="Normal 58 5 3 5 6 2" xfId="19925"/>
    <cellStyle name="Normal 58 5 3 5 7" xfId="3103"/>
    <cellStyle name="Normal 58 5 3 5 7 2" xfId="15614"/>
    <cellStyle name="Normal 58 5 3 5 8" xfId="14918"/>
    <cellStyle name="Normal 58 5 3 6" xfId="1072"/>
    <cellStyle name="Normal 58 5 3 6 2" xfId="9059"/>
    <cellStyle name="Normal 58 5 3 6 2 2" xfId="21504"/>
    <cellStyle name="Normal 58 5 3 6 3" xfId="4041"/>
    <cellStyle name="Normal 58 5 3 6 3 2" xfId="16497"/>
    <cellStyle name="Normal 58 5 3 6 4" xfId="13875"/>
    <cellStyle name="Normal 58 5 3 7" xfId="5218"/>
    <cellStyle name="Normal 58 5 3 7 2" xfId="10234"/>
    <cellStyle name="Normal 58 5 3 7 2 2" xfId="22679"/>
    <cellStyle name="Normal 58 5 3 7 3" xfId="17672"/>
    <cellStyle name="Normal 58 5 3 8" xfId="7795"/>
    <cellStyle name="Normal 58 5 3 8 2" xfId="20243"/>
    <cellStyle name="Normal 58 5 3 9" xfId="11688"/>
    <cellStyle name="Normal 58 5 3 9 2" xfId="24124"/>
    <cellStyle name="Normal 58 5 3_Degree data" xfId="2550"/>
    <cellStyle name="Normal 58 5 4" xfId="413"/>
    <cellStyle name="Normal 58 5 4 10" xfId="13237"/>
    <cellStyle name="Normal 58 5 4 2" xfId="774"/>
    <cellStyle name="Normal 58 5 4 2 2" xfId="1587"/>
    <cellStyle name="Normal 58 5 4 2 2 2" xfId="9692"/>
    <cellStyle name="Normal 58 5 4 2 2 2 2" xfId="22137"/>
    <cellStyle name="Normal 58 5 4 2 2 3" xfId="4674"/>
    <cellStyle name="Normal 58 5 4 2 2 3 2" xfId="17130"/>
    <cellStyle name="Normal 58 5 4 2 2 4" xfId="14390"/>
    <cellStyle name="Normal 58 5 4 2 3" xfId="5733"/>
    <cellStyle name="Normal 58 5 4 2 3 2" xfId="10749"/>
    <cellStyle name="Normal 58 5 4 2 3 2 2" xfId="23194"/>
    <cellStyle name="Normal 58 5 4 2 3 3" xfId="18187"/>
    <cellStyle name="Normal 58 5 4 2 4" xfId="8808"/>
    <cellStyle name="Normal 58 5 4 2 4 2" xfId="21254"/>
    <cellStyle name="Normal 58 5 4 2 5" xfId="12203"/>
    <cellStyle name="Normal 58 5 4 2 5 2" xfId="24639"/>
    <cellStyle name="Normal 58 5 4 2 6" xfId="7285"/>
    <cellStyle name="Normal 58 5 4 2 6 2" xfId="19736"/>
    <cellStyle name="Normal 58 5 4 2 7" xfId="3739"/>
    <cellStyle name="Normal 58 5 4 2 7 2" xfId="16247"/>
    <cellStyle name="Normal 58 5 4 2 8" xfId="13584"/>
    <cellStyle name="Normal 58 5 4 3" xfId="1935"/>
    <cellStyle name="Normal 58 5 4 3 2" xfId="4964"/>
    <cellStyle name="Normal 58 5 4 3 2 2" xfId="9981"/>
    <cellStyle name="Normal 58 5 4 3 2 2 2" xfId="22426"/>
    <cellStyle name="Normal 58 5 4 3 2 3" xfId="17419"/>
    <cellStyle name="Normal 58 5 4 3 3" xfId="6082"/>
    <cellStyle name="Normal 58 5 4 3 3 2" xfId="11097"/>
    <cellStyle name="Normal 58 5 4 3 3 2 2" xfId="23542"/>
    <cellStyle name="Normal 58 5 4 3 3 3" xfId="18535"/>
    <cellStyle name="Normal 58 5 4 3 4" xfId="8388"/>
    <cellStyle name="Normal 58 5 4 3 4 2" xfId="20834"/>
    <cellStyle name="Normal 58 5 4 3 5" xfId="12551"/>
    <cellStyle name="Normal 58 5 4 3 5 2" xfId="24987"/>
    <cellStyle name="Normal 58 5 4 3 6" xfId="7575"/>
    <cellStyle name="Normal 58 5 4 3 6 2" xfId="20025"/>
    <cellStyle name="Normal 58 5 4 3 7" xfId="3319"/>
    <cellStyle name="Normal 58 5 4 3 7 2" xfId="15827"/>
    <cellStyle name="Normal 58 5 4 3 8" xfId="14738"/>
    <cellStyle name="Normal 58 5 4 4" xfId="2336"/>
    <cellStyle name="Normal 58 5 4 4 2" xfId="6362"/>
    <cellStyle name="Normal 58 5 4 4 2 2" xfId="11377"/>
    <cellStyle name="Normal 58 5 4 4 2 2 2" xfId="23822"/>
    <cellStyle name="Normal 58 5 4 4 2 3" xfId="18815"/>
    <cellStyle name="Normal 58 5 4 4 3" xfId="12831"/>
    <cellStyle name="Normal 58 5 4 4 3 2" xfId="25267"/>
    <cellStyle name="Normal 58 5 4 4 4" xfId="9272"/>
    <cellStyle name="Normal 58 5 4 4 4 2" xfId="21717"/>
    <cellStyle name="Normal 58 5 4 4 5" xfId="4254"/>
    <cellStyle name="Normal 58 5 4 4 5 2" xfId="16710"/>
    <cellStyle name="Normal 58 5 4 4 6" xfId="15018"/>
    <cellStyle name="Normal 58 5 4 5" xfId="1172"/>
    <cellStyle name="Normal 58 5 4 5 2" xfId="10334"/>
    <cellStyle name="Normal 58 5 4 5 2 2" xfId="22779"/>
    <cellStyle name="Normal 58 5 4 5 3" xfId="5318"/>
    <cellStyle name="Normal 58 5 4 5 3 2" xfId="17772"/>
    <cellStyle name="Normal 58 5 4 5 4" xfId="13975"/>
    <cellStyle name="Normal 58 5 4 6" xfId="7895"/>
    <cellStyle name="Normal 58 5 4 6 2" xfId="20343"/>
    <cellStyle name="Normal 58 5 4 7" xfId="11788"/>
    <cellStyle name="Normal 58 5 4 7 2" xfId="24224"/>
    <cellStyle name="Normal 58 5 4 8" xfId="6865"/>
    <cellStyle name="Normal 58 5 4 8 2" xfId="19316"/>
    <cellStyle name="Normal 58 5 4 9" xfId="2816"/>
    <cellStyle name="Normal 58 5 4 9 2" xfId="15336"/>
    <cellStyle name="Normal 58 5 4_Degree data" xfId="2552"/>
    <cellStyle name="Normal 58 5 5" xfId="246"/>
    <cellStyle name="Normal 58 5 5 10" xfId="13080"/>
    <cellStyle name="Normal 58 5 5 2" xfId="611"/>
    <cellStyle name="Normal 58 5 5 2 2" xfId="1588"/>
    <cellStyle name="Normal 58 5 5 2 2 2" xfId="9693"/>
    <cellStyle name="Normal 58 5 5 2 2 2 2" xfId="22138"/>
    <cellStyle name="Normal 58 5 5 2 2 3" xfId="4675"/>
    <cellStyle name="Normal 58 5 5 2 2 3 2" xfId="17131"/>
    <cellStyle name="Normal 58 5 5 2 2 4" xfId="14391"/>
    <cellStyle name="Normal 58 5 5 2 3" xfId="5734"/>
    <cellStyle name="Normal 58 5 5 2 3 2" xfId="10750"/>
    <cellStyle name="Normal 58 5 5 2 3 2 2" xfId="23195"/>
    <cellStyle name="Normal 58 5 5 2 3 3" xfId="18188"/>
    <cellStyle name="Normal 58 5 5 2 4" xfId="8809"/>
    <cellStyle name="Normal 58 5 5 2 4 2" xfId="21255"/>
    <cellStyle name="Normal 58 5 5 2 5" xfId="12204"/>
    <cellStyle name="Normal 58 5 5 2 5 2" xfId="24640"/>
    <cellStyle name="Normal 58 5 5 2 6" xfId="7286"/>
    <cellStyle name="Normal 58 5 5 2 6 2" xfId="19737"/>
    <cellStyle name="Normal 58 5 5 2 7" xfId="3740"/>
    <cellStyle name="Normal 58 5 5 2 7 2" xfId="16248"/>
    <cellStyle name="Normal 58 5 5 2 8" xfId="13427"/>
    <cellStyle name="Normal 58 5 5 3" xfId="1936"/>
    <cellStyle name="Normal 58 5 5 3 2" xfId="4807"/>
    <cellStyle name="Normal 58 5 5 3 2 2" xfId="9824"/>
    <cellStyle name="Normal 58 5 5 3 2 2 2" xfId="22269"/>
    <cellStyle name="Normal 58 5 5 3 2 3" xfId="17262"/>
    <cellStyle name="Normal 58 5 5 3 3" xfId="6083"/>
    <cellStyle name="Normal 58 5 5 3 3 2" xfId="11098"/>
    <cellStyle name="Normal 58 5 5 3 3 2 2" xfId="23543"/>
    <cellStyle name="Normal 58 5 5 3 3 3" xfId="18536"/>
    <cellStyle name="Normal 58 5 5 3 4" xfId="8898"/>
    <cellStyle name="Normal 58 5 5 3 4 2" xfId="21343"/>
    <cellStyle name="Normal 58 5 5 3 5" xfId="12552"/>
    <cellStyle name="Normal 58 5 5 3 5 2" xfId="24988"/>
    <cellStyle name="Normal 58 5 5 3 6" xfId="7418"/>
    <cellStyle name="Normal 58 5 5 3 6 2" xfId="19868"/>
    <cellStyle name="Normal 58 5 5 3 7" xfId="3880"/>
    <cellStyle name="Normal 58 5 5 3 7 2" xfId="16336"/>
    <cellStyle name="Normal 58 5 5 3 8" xfId="14739"/>
    <cellStyle name="Normal 58 5 5 4" xfId="2169"/>
    <cellStyle name="Normal 58 5 5 4 2" xfId="6205"/>
    <cellStyle name="Normal 58 5 5 4 2 2" xfId="11220"/>
    <cellStyle name="Normal 58 5 5 4 2 2 2" xfId="23665"/>
    <cellStyle name="Normal 58 5 5 4 2 3" xfId="18658"/>
    <cellStyle name="Normal 58 5 5 4 3" xfId="12674"/>
    <cellStyle name="Normal 58 5 5 4 3 2" xfId="25110"/>
    <cellStyle name="Normal 58 5 5 4 4" xfId="9115"/>
    <cellStyle name="Normal 58 5 5 4 4 2" xfId="21560"/>
    <cellStyle name="Normal 58 5 5 4 5" xfId="4097"/>
    <cellStyle name="Normal 58 5 5 4 5 2" xfId="16553"/>
    <cellStyle name="Normal 58 5 5 4 6" xfId="14861"/>
    <cellStyle name="Normal 58 5 5 5" xfId="1015"/>
    <cellStyle name="Normal 58 5 5 5 2" xfId="10175"/>
    <cellStyle name="Normal 58 5 5 5 2 2" xfId="22620"/>
    <cellStyle name="Normal 58 5 5 5 3" xfId="5159"/>
    <cellStyle name="Normal 58 5 5 5 3 2" xfId="17613"/>
    <cellStyle name="Normal 58 5 5 5 4" xfId="13818"/>
    <cellStyle name="Normal 58 5 5 6" xfId="8231"/>
    <cellStyle name="Normal 58 5 5 6 2" xfId="20677"/>
    <cellStyle name="Normal 58 5 5 7" xfId="11631"/>
    <cellStyle name="Normal 58 5 5 7 2" xfId="24067"/>
    <cellStyle name="Normal 58 5 5 8" xfId="6708"/>
    <cellStyle name="Normal 58 5 5 8 2" xfId="19159"/>
    <cellStyle name="Normal 58 5 5 9" xfId="3162"/>
    <cellStyle name="Normal 58 5 5 9 2" xfId="15670"/>
    <cellStyle name="Normal 58 5 5_Degree data" xfId="2553"/>
    <cellStyle name="Normal 58 5 6" xfId="565"/>
    <cellStyle name="Normal 58 5 6 2" xfId="1582"/>
    <cellStyle name="Normal 58 5 6 2 2" xfId="9687"/>
    <cellStyle name="Normal 58 5 6 2 2 2" xfId="22132"/>
    <cellStyle name="Normal 58 5 6 2 3" xfId="4669"/>
    <cellStyle name="Normal 58 5 6 2 3 2" xfId="17125"/>
    <cellStyle name="Normal 58 5 6 2 4" xfId="14385"/>
    <cellStyle name="Normal 58 5 6 3" xfId="5728"/>
    <cellStyle name="Normal 58 5 6 3 2" xfId="10744"/>
    <cellStyle name="Normal 58 5 6 3 2 2" xfId="23189"/>
    <cellStyle name="Normal 58 5 6 3 3" xfId="18182"/>
    <cellStyle name="Normal 58 5 6 4" xfId="8803"/>
    <cellStyle name="Normal 58 5 6 4 2" xfId="21249"/>
    <cellStyle name="Normal 58 5 6 5" xfId="12198"/>
    <cellStyle name="Normal 58 5 6 5 2" xfId="24634"/>
    <cellStyle name="Normal 58 5 6 6" xfId="7280"/>
    <cellStyle name="Normal 58 5 6 6 2" xfId="19731"/>
    <cellStyle name="Normal 58 5 6 7" xfId="3734"/>
    <cellStyle name="Normal 58 5 6 7 2" xfId="16242"/>
    <cellStyle name="Normal 58 5 6 8" xfId="13382"/>
    <cellStyle name="Normal 58 5 7" xfId="1930"/>
    <cellStyle name="Normal 58 5 7 2" xfId="4762"/>
    <cellStyle name="Normal 58 5 7 2 2" xfId="9779"/>
    <cellStyle name="Normal 58 5 7 2 2 2" xfId="22224"/>
    <cellStyle name="Normal 58 5 7 2 3" xfId="17217"/>
    <cellStyle name="Normal 58 5 7 3" xfId="6077"/>
    <cellStyle name="Normal 58 5 7 3 2" xfId="11092"/>
    <cellStyle name="Normal 58 5 7 3 2 2" xfId="23537"/>
    <cellStyle name="Normal 58 5 7 3 3" xfId="18530"/>
    <cellStyle name="Normal 58 5 7 4" xfId="8069"/>
    <cellStyle name="Normal 58 5 7 4 2" xfId="20517"/>
    <cellStyle name="Normal 58 5 7 5" xfId="12546"/>
    <cellStyle name="Normal 58 5 7 5 2" xfId="24982"/>
    <cellStyle name="Normal 58 5 7 6" xfId="7373"/>
    <cellStyle name="Normal 58 5 7 6 2" xfId="19823"/>
    <cellStyle name="Normal 58 5 7 7" xfId="2996"/>
    <cellStyle name="Normal 58 5 7 7 2" xfId="15510"/>
    <cellStyle name="Normal 58 5 7 8" xfId="14733"/>
    <cellStyle name="Normal 58 5 8" xfId="2120"/>
    <cellStyle name="Normal 58 5 8 2" xfId="6160"/>
    <cellStyle name="Normal 58 5 8 2 2" xfId="11175"/>
    <cellStyle name="Normal 58 5 8 2 2 2" xfId="23620"/>
    <cellStyle name="Normal 58 5 8 2 3" xfId="18613"/>
    <cellStyle name="Normal 58 5 8 3" xfId="12629"/>
    <cellStyle name="Normal 58 5 8 3 2" xfId="25065"/>
    <cellStyle name="Normal 58 5 8 4" xfId="8955"/>
    <cellStyle name="Normal 58 5 8 4 2" xfId="21400"/>
    <cellStyle name="Normal 58 5 8 5" xfId="3937"/>
    <cellStyle name="Normal 58 5 8 5 2" xfId="16393"/>
    <cellStyle name="Normal 58 5 8 6" xfId="14816"/>
    <cellStyle name="Normal 58 5 9" xfId="970"/>
    <cellStyle name="Normal 58 5 9 2" xfId="11586"/>
    <cellStyle name="Normal 58 5 9 2 2" xfId="24022"/>
    <cellStyle name="Normal 58 5 9 3" xfId="10130"/>
    <cellStyle name="Normal 58 5 9 3 2" xfId="22575"/>
    <cellStyle name="Normal 58 5 9 4" xfId="5114"/>
    <cellStyle name="Normal 58 5 9 4 2" xfId="17568"/>
    <cellStyle name="Normal 58 5 9 5" xfId="13773"/>
    <cellStyle name="Normal 58 5_Degree data" xfId="2547"/>
    <cellStyle name="Normal 58 6" xfId="147"/>
    <cellStyle name="Normal 58 6 10" xfId="7716"/>
    <cellStyle name="Normal 58 6 10 2" xfId="20164"/>
    <cellStyle name="Normal 58 6 11" xfId="11536"/>
    <cellStyle name="Normal 58 6 11 2" xfId="23972"/>
    <cellStyle name="Normal 58 6 12" xfId="6528"/>
    <cellStyle name="Normal 58 6 12 2" xfId="18979"/>
    <cellStyle name="Normal 58 6 13" xfId="2636"/>
    <cellStyle name="Normal 58 6 13 2" xfId="15157"/>
    <cellStyle name="Normal 58 6 14" xfId="12985"/>
    <cellStyle name="Normal 58 6 2" xfId="335"/>
    <cellStyle name="Normal 58 6 2 10" xfId="6571"/>
    <cellStyle name="Normal 58 6 2 10 2" xfId="19022"/>
    <cellStyle name="Normal 58 6 2 11" xfId="2739"/>
    <cellStyle name="Normal 58 6 2 11 2" xfId="15259"/>
    <cellStyle name="Normal 58 6 2 12" xfId="13160"/>
    <cellStyle name="Normal 58 6 2 2" xfId="437"/>
    <cellStyle name="Normal 58 6 2 2 10" xfId="13260"/>
    <cellStyle name="Normal 58 6 2 2 2" xfId="798"/>
    <cellStyle name="Normal 58 6 2 2 2 2" xfId="1591"/>
    <cellStyle name="Normal 58 6 2 2 2 2 2" xfId="9696"/>
    <cellStyle name="Normal 58 6 2 2 2 2 2 2" xfId="22141"/>
    <cellStyle name="Normal 58 6 2 2 2 2 3" xfId="4678"/>
    <cellStyle name="Normal 58 6 2 2 2 2 3 2" xfId="17134"/>
    <cellStyle name="Normal 58 6 2 2 2 2 4" xfId="14394"/>
    <cellStyle name="Normal 58 6 2 2 2 3" xfId="5737"/>
    <cellStyle name="Normal 58 6 2 2 2 3 2" xfId="10753"/>
    <cellStyle name="Normal 58 6 2 2 2 3 2 2" xfId="23198"/>
    <cellStyle name="Normal 58 6 2 2 2 3 3" xfId="18191"/>
    <cellStyle name="Normal 58 6 2 2 2 4" xfId="8812"/>
    <cellStyle name="Normal 58 6 2 2 2 4 2" xfId="21258"/>
    <cellStyle name="Normal 58 6 2 2 2 5" xfId="12207"/>
    <cellStyle name="Normal 58 6 2 2 2 5 2" xfId="24643"/>
    <cellStyle name="Normal 58 6 2 2 2 6" xfId="7289"/>
    <cellStyle name="Normal 58 6 2 2 2 6 2" xfId="19740"/>
    <cellStyle name="Normal 58 6 2 2 2 7" xfId="3743"/>
    <cellStyle name="Normal 58 6 2 2 2 7 2" xfId="16251"/>
    <cellStyle name="Normal 58 6 2 2 2 8" xfId="13607"/>
    <cellStyle name="Normal 58 6 2 2 3" xfId="1939"/>
    <cellStyle name="Normal 58 6 2 2 3 2" xfId="4987"/>
    <cellStyle name="Normal 58 6 2 2 3 2 2" xfId="10004"/>
    <cellStyle name="Normal 58 6 2 2 3 2 2 2" xfId="22449"/>
    <cellStyle name="Normal 58 6 2 2 3 2 3" xfId="17442"/>
    <cellStyle name="Normal 58 6 2 2 3 3" xfId="6086"/>
    <cellStyle name="Normal 58 6 2 2 3 3 2" xfId="11101"/>
    <cellStyle name="Normal 58 6 2 2 3 3 2 2" xfId="23546"/>
    <cellStyle name="Normal 58 6 2 2 3 3 3" xfId="18539"/>
    <cellStyle name="Normal 58 6 2 2 3 4" xfId="8411"/>
    <cellStyle name="Normal 58 6 2 2 3 4 2" xfId="20857"/>
    <cellStyle name="Normal 58 6 2 2 3 5" xfId="12555"/>
    <cellStyle name="Normal 58 6 2 2 3 5 2" xfId="24991"/>
    <cellStyle name="Normal 58 6 2 2 3 6" xfId="7598"/>
    <cellStyle name="Normal 58 6 2 2 3 6 2" xfId="20048"/>
    <cellStyle name="Normal 58 6 2 2 3 7" xfId="3342"/>
    <cellStyle name="Normal 58 6 2 2 3 7 2" xfId="15850"/>
    <cellStyle name="Normal 58 6 2 2 3 8" xfId="14742"/>
    <cellStyle name="Normal 58 6 2 2 4" xfId="2360"/>
    <cellStyle name="Normal 58 6 2 2 4 2" xfId="6385"/>
    <cellStyle name="Normal 58 6 2 2 4 2 2" xfId="11400"/>
    <cellStyle name="Normal 58 6 2 2 4 2 2 2" xfId="23845"/>
    <cellStyle name="Normal 58 6 2 2 4 2 3" xfId="18838"/>
    <cellStyle name="Normal 58 6 2 2 4 3" xfId="12854"/>
    <cellStyle name="Normal 58 6 2 2 4 3 2" xfId="25290"/>
    <cellStyle name="Normal 58 6 2 2 4 4" xfId="9295"/>
    <cellStyle name="Normal 58 6 2 2 4 4 2" xfId="21740"/>
    <cellStyle name="Normal 58 6 2 2 4 5" xfId="4277"/>
    <cellStyle name="Normal 58 6 2 2 4 5 2" xfId="16733"/>
    <cellStyle name="Normal 58 6 2 2 4 6" xfId="15041"/>
    <cellStyle name="Normal 58 6 2 2 5" xfId="1195"/>
    <cellStyle name="Normal 58 6 2 2 5 2" xfId="10357"/>
    <cellStyle name="Normal 58 6 2 2 5 2 2" xfId="22802"/>
    <cellStyle name="Normal 58 6 2 2 5 3" xfId="5341"/>
    <cellStyle name="Normal 58 6 2 2 5 3 2" xfId="17795"/>
    <cellStyle name="Normal 58 6 2 2 5 4" xfId="13998"/>
    <cellStyle name="Normal 58 6 2 2 6" xfId="7918"/>
    <cellStyle name="Normal 58 6 2 2 6 2" xfId="20366"/>
    <cellStyle name="Normal 58 6 2 2 7" xfId="11811"/>
    <cellStyle name="Normal 58 6 2 2 7 2" xfId="24247"/>
    <cellStyle name="Normal 58 6 2 2 8" xfId="6888"/>
    <cellStyle name="Normal 58 6 2 2 8 2" xfId="19339"/>
    <cellStyle name="Normal 58 6 2 2 9" xfId="2839"/>
    <cellStyle name="Normal 58 6 2 2 9 2" xfId="15359"/>
    <cellStyle name="Normal 58 6 2 2_Degree data" xfId="2556"/>
    <cellStyle name="Normal 58 6 2 3" xfId="697"/>
    <cellStyle name="Normal 58 6 2 3 2" xfId="1590"/>
    <cellStyle name="Normal 58 6 2 3 2 2" xfId="9195"/>
    <cellStyle name="Normal 58 6 2 3 2 2 2" xfId="21640"/>
    <cellStyle name="Normal 58 6 2 3 2 3" xfId="4177"/>
    <cellStyle name="Normal 58 6 2 3 2 3 2" xfId="16633"/>
    <cellStyle name="Normal 58 6 2 3 2 4" xfId="14393"/>
    <cellStyle name="Normal 58 6 2 3 3" xfId="5736"/>
    <cellStyle name="Normal 58 6 2 3 3 2" xfId="10752"/>
    <cellStyle name="Normal 58 6 2 3 3 2 2" xfId="23197"/>
    <cellStyle name="Normal 58 6 2 3 3 3" xfId="18190"/>
    <cellStyle name="Normal 58 6 2 3 4" xfId="8311"/>
    <cellStyle name="Normal 58 6 2 3 4 2" xfId="20757"/>
    <cellStyle name="Normal 58 6 2 3 5" xfId="12206"/>
    <cellStyle name="Normal 58 6 2 3 5 2" xfId="24642"/>
    <cellStyle name="Normal 58 6 2 3 6" xfId="6788"/>
    <cellStyle name="Normal 58 6 2 3 6 2" xfId="19239"/>
    <cellStyle name="Normal 58 6 2 3 7" xfId="3242"/>
    <cellStyle name="Normal 58 6 2 3 7 2" xfId="15750"/>
    <cellStyle name="Normal 58 6 2 3 8" xfId="13507"/>
    <cellStyle name="Normal 58 6 2 4" xfId="1938"/>
    <cellStyle name="Normal 58 6 2 4 2" xfId="4677"/>
    <cellStyle name="Normal 58 6 2 4 2 2" xfId="9695"/>
    <cellStyle name="Normal 58 6 2 4 2 2 2" xfId="22140"/>
    <cellStyle name="Normal 58 6 2 4 2 3" xfId="17133"/>
    <cellStyle name="Normal 58 6 2 4 3" xfId="6085"/>
    <cellStyle name="Normal 58 6 2 4 3 2" xfId="11100"/>
    <cellStyle name="Normal 58 6 2 4 3 2 2" xfId="23545"/>
    <cellStyle name="Normal 58 6 2 4 3 3" xfId="18538"/>
    <cellStyle name="Normal 58 6 2 4 4" xfId="8811"/>
    <cellStyle name="Normal 58 6 2 4 4 2" xfId="21257"/>
    <cellStyle name="Normal 58 6 2 4 5" xfId="12554"/>
    <cellStyle name="Normal 58 6 2 4 5 2" xfId="24990"/>
    <cellStyle name="Normal 58 6 2 4 6" xfId="7288"/>
    <cellStyle name="Normal 58 6 2 4 6 2" xfId="19739"/>
    <cellStyle name="Normal 58 6 2 4 7" xfId="3742"/>
    <cellStyle name="Normal 58 6 2 4 7 2" xfId="16250"/>
    <cellStyle name="Normal 58 6 2 4 8" xfId="14741"/>
    <cellStyle name="Normal 58 6 2 5" xfId="2258"/>
    <cellStyle name="Normal 58 6 2 5 2" xfId="4887"/>
    <cellStyle name="Normal 58 6 2 5 2 2" xfId="9904"/>
    <cellStyle name="Normal 58 6 2 5 2 2 2" xfId="22349"/>
    <cellStyle name="Normal 58 6 2 5 2 3" xfId="17342"/>
    <cellStyle name="Normal 58 6 2 5 3" xfId="6285"/>
    <cellStyle name="Normal 58 6 2 5 3 2" xfId="11300"/>
    <cellStyle name="Normal 58 6 2 5 3 2 2" xfId="23745"/>
    <cellStyle name="Normal 58 6 2 5 3 3" xfId="18738"/>
    <cellStyle name="Normal 58 6 2 5 4" xfId="8092"/>
    <cellStyle name="Normal 58 6 2 5 4 2" xfId="20540"/>
    <cellStyle name="Normal 58 6 2 5 5" xfId="12754"/>
    <cellStyle name="Normal 58 6 2 5 5 2" xfId="25190"/>
    <cellStyle name="Normal 58 6 2 5 6" xfId="7498"/>
    <cellStyle name="Normal 58 6 2 5 6 2" xfId="19948"/>
    <cellStyle name="Normal 58 6 2 5 7" xfId="3021"/>
    <cellStyle name="Normal 58 6 2 5 7 2" xfId="15533"/>
    <cellStyle name="Normal 58 6 2 5 8" xfId="14941"/>
    <cellStyle name="Normal 58 6 2 6" xfId="1095"/>
    <cellStyle name="Normal 58 6 2 6 2" xfId="8978"/>
    <cellStyle name="Normal 58 6 2 6 2 2" xfId="21423"/>
    <cellStyle name="Normal 58 6 2 6 3" xfId="3960"/>
    <cellStyle name="Normal 58 6 2 6 3 2" xfId="16416"/>
    <cellStyle name="Normal 58 6 2 6 4" xfId="13898"/>
    <cellStyle name="Normal 58 6 2 7" xfId="5241"/>
    <cellStyle name="Normal 58 6 2 7 2" xfId="10257"/>
    <cellStyle name="Normal 58 6 2 7 2 2" xfId="22702"/>
    <cellStyle name="Normal 58 6 2 7 3" xfId="17695"/>
    <cellStyle name="Normal 58 6 2 8" xfId="7818"/>
    <cellStyle name="Normal 58 6 2 8 2" xfId="20266"/>
    <cellStyle name="Normal 58 6 2 9" xfId="11711"/>
    <cellStyle name="Normal 58 6 2 9 2" xfId="24147"/>
    <cellStyle name="Normal 58 6 2_Degree data" xfId="2555"/>
    <cellStyle name="Normal 58 6 3" xfId="290"/>
    <cellStyle name="Normal 58 6 3 10" xfId="6633"/>
    <cellStyle name="Normal 58 6 3 10 2" xfId="19084"/>
    <cellStyle name="Normal 58 6 3 11" xfId="2696"/>
    <cellStyle name="Normal 58 6 3 11 2" xfId="15216"/>
    <cellStyle name="Normal 58 6 3 12" xfId="13117"/>
    <cellStyle name="Normal 58 6 3 2" xfId="501"/>
    <cellStyle name="Normal 58 6 3 2 10" xfId="13322"/>
    <cellStyle name="Normal 58 6 3 2 2" xfId="861"/>
    <cellStyle name="Normal 58 6 3 2 2 2" xfId="1593"/>
    <cellStyle name="Normal 58 6 3 2 2 2 2" xfId="9698"/>
    <cellStyle name="Normal 58 6 3 2 2 2 2 2" xfId="22143"/>
    <cellStyle name="Normal 58 6 3 2 2 2 3" xfId="4680"/>
    <cellStyle name="Normal 58 6 3 2 2 2 3 2" xfId="17136"/>
    <cellStyle name="Normal 58 6 3 2 2 2 4" xfId="14396"/>
    <cellStyle name="Normal 58 6 3 2 2 3" xfId="5739"/>
    <cellStyle name="Normal 58 6 3 2 2 3 2" xfId="10755"/>
    <cellStyle name="Normal 58 6 3 2 2 3 2 2" xfId="23200"/>
    <cellStyle name="Normal 58 6 3 2 2 3 3" xfId="18193"/>
    <cellStyle name="Normal 58 6 3 2 2 4" xfId="8814"/>
    <cellStyle name="Normal 58 6 3 2 2 4 2" xfId="21260"/>
    <cellStyle name="Normal 58 6 3 2 2 5" xfId="12209"/>
    <cellStyle name="Normal 58 6 3 2 2 5 2" xfId="24645"/>
    <cellStyle name="Normal 58 6 3 2 2 6" xfId="7291"/>
    <cellStyle name="Normal 58 6 3 2 2 6 2" xfId="19742"/>
    <cellStyle name="Normal 58 6 3 2 2 7" xfId="3745"/>
    <cellStyle name="Normal 58 6 3 2 2 7 2" xfId="16253"/>
    <cellStyle name="Normal 58 6 3 2 2 8" xfId="13669"/>
    <cellStyle name="Normal 58 6 3 2 3" xfId="1941"/>
    <cellStyle name="Normal 58 6 3 2 3 2" xfId="5049"/>
    <cellStyle name="Normal 58 6 3 2 3 2 2" xfId="10066"/>
    <cellStyle name="Normal 58 6 3 2 3 2 2 2" xfId="22511"/>
    <cellStyle name="Normal 58 6 3 2 3 2 3" xfId="17504"/>
    <cellStyle name="Normal 58 6 3 2 3 3" xfId="6088"/>
    <cellStyle name="Normal 58 6 3 2 3 3 2" xfId="11103"/>
    <cellStyle name="Normal 58 6 3 2 3 3 2 2" xfId="23548"/>
    <cellStyle name="Normal 58 6 3 2 3 3 3" xfId="18541"/>
    <cellStyle name="Normal 58 6 3 2 3 4" xfId="8473"/>
    <cellStyle name="Normal 58 6 3 2 3 4 2" xfId="20919"/>
    <cellStyle name="Normal 58 6 3 2 3 5" xfId="12557"/>
    <cellStyle name="Normal 58 6 3 2 3 5 2" xfId="24993"/>
    <cellStyle name="Normal 58 6 3 2 3 6" xfId="7660"/>
    <cellStyle name="Normal 58 6 3 2 3 6 2" xfId="20110"/>
    <cellStyle name="Normal 58 6 3 2 3 7" xfId="3404"/>
    <cellStyle name="Normal 58 6 3 2 3 7 2" xfId="15912"/>
    <cellStyle name="Normal 58 6 3 2 3 8" xfId="14744"/>
    <cellStyle name="Normal 58 6 3 2 4" xfId="2424"/>
    <cellStyle name="Normal 58 6 3 2 4 2" xfId="6447"/>
    <cellStyle name="Normal 58 6 3 2 4 2 2" xfId="11462"/>
    <cellStyle name="Normal 58 6 3 2 4 2 2 2" xfId="23907"/>
    <cellStyle name="Normal 58 6 3 2 4 2 3" xfId="18900"/>
    <cellStyle name="Normal 58 6 3 2 4 3" xfId="12916"/>
    <cellStyle name="Normal 58 6 3 2 4 3 2" xfId="25352"/>
    <cellStyle name="Normal 58 6 3 2 4 4" xfId="9357"/>
    <cellStyle name="Normal 58 6 3 2 4 4 2" xfId="21802"/>
    <cellStyle name="Normal 58 6 3 2 4 5" xfId="4339"/>
    <cellStyle name="Normal 58 6 3 2 4 5 2" xfId="16795"/>
    <cellStyle name="Normal 58 6 3 2 4 6" xfId="15103"/>
    <cellStyle name="Normal 58 6 3 2 5" xfId="1257"/>
    <cellStyle name="Normal 58 6 3 2 5 2" xfId="10419"/>
    <cellStyle name="Normal 58 6 3 2 5 2 2" xfId="22864"/>
    <cellStyle name="Normal 58 6 3 2 5 3" xfId="5403"/>
    <cellStyle name="Normal 58 6 3 2 5 3 2" xfId="17857"/>
    <cellStyle name="Normal 58 6 3 2 5 4" xfId="14060"/>
    <cellStyle name="Normal 58 6 3 2 6" xfId="7980"/>
    <cellStyle name="Normal 58 6 3 2 6 2" xfId="20428"/>
    <cellStyle name="Normal 58 6 3 2 7" xfId="11873"/>
    <cellStyle name="Normal 58 6 3 2 7 2" xfId="24309"/>
    <cellStyle name="Normal 58 6 3 2 8" xfId="6950"/>
    <cellStyle name="Normal 58 6 3 2 8 2" xfId="19401"/>
    <cellStyle name="Normal 58 6 3 2 9" xfId="2901"/>
    <cellStyle name="Normal 58 6 3 2 9 2" xfId="15421"/>
    <cellStyle name="Normal 58 6 3 2_Degree data" xfId="2558"/>
    <cellStyle name="Normal 58 6 3 3" xfId="653"/>
    <cellStyle name="Normal 58 6 3 3 2" xfId="1592"/>
    <cellStyle name="Normal 58 6 3 3 2 2" xfId="9152"/>
    <cellStyle name="Normal 58 6 3 3 2 2 2" xfId="21597"/>
    <cellStyle name="Normal 58 6 3 3 2 3" xfId="4134"/>
    <cellStyle name="Normal 58 6 3 3 2 3 2" xfId="16590"/>
    <cellStyle name="Normal 58 6 3 3 2 4" xfId="14395"/>
    <cellStyle name="Normal 58 6 3 3 3" xfId="5738"/>
    <cellStyle name="Normal 58 6 3 3 3 2" xfId="10754"/>
    <cellStyle name="Normal 58 6 3 3 3 2 2" xfId="23199"/>
    <cellStyle name="Normal 58 6 3 3 3 3" xfId="18192"/>
    <cellStyle name="Normal 58 6 3 3 4" xfId="8268"/>
    <cellStyle name="Normal 58 6 3 3 4 2" xfId="20714"/>
    <cellStyle name="Normal 58 6 3 3 5" xfId="12208"/>
    <cellStyle name="Normal 58 6 3 3 5 2" xfId="24644"/>
    <cellStyle name="Normal 58 6 3 3 6" xfId="6745"/>
    <cellStyle name="Normal 58 6 3 3 6 2" xfId="19196"/>
    <cellStyle name="Normal 58 6 3 3 7" xfId="3199"/>
    <cellStyle name="Normal 58 6 3 3 7 2" xfId="15707"/>
    <cellStyle name="Normal 58 6 3 3 8" xfId="13464"/>
    <cellStyle name="Normal 58 6 3 4" xfId="1940"/>
    <cellStyle name="Normal 58 6 3 4 2" xfId="4679"/>
    <cellStyle name="Normal 58 6 3 4 2 2" xfId="9697"/>
    <cellStyle name="Normal 58 6 3 4 2 2 2" xfId="22142"/>
    <cellStyle name="Normal 58 6 3 4 2 3" xfId="17135"/>
    <cellStyle name="Normal 58 6 3 4 3" xfId="6087"/>
    <cellStyle name="Normal 58 6 3 4 3 2" xfId="11102"/>
    <cellStyle name="Normal 58 6 3 4 3 2 2" xfId="23547"/>
    <cellStyle name="Normal 58 6 3 4 3 3" xfId="18540"/>
    <cellStyle name="Normal 58 6 3 4 4" xfId="8813"/>
    <cellStyle name="Normal 58 6 3 4 4 2" xfId="21259"/>
    <cellStyle name="Normal 58 6 3 4 5" xfId="12556"/>
    <cellStyle name="Normal 58 6 3 4 5 2" xfId="24992"/>
    <cellStyle name="Normal 58 6 3 4 6" xfId="7290"/>
    <cellStyle name="Normal 58 6 3 4 6 2" xfId="19741"/>
    <cellStyle name="Normal 58 6 3 4 7" xfId="3744"/>
    <cellStyle name="Normal 58 6 3 4 7 2" xfId="16252"/>
    <cellStyle name="Normal 58 6 3 4 8" xfId="14743"/>
    <cellStyle name="Normal 58 6 3 5" xfId="2213"/>
    <cellStyle name="Normal 58 6 3 5 2" xfId="4844"/>
    <cellStyle name="Normal 58 6 3 5 2 2" xfId="9861"/>
    <cellStyle name="Normal 58 6 3 5 2 2 2" xfId="22306"/>
    <cellStyle name="Normal 58 6 3 5 2 3" xfId="17299"/>
    <cellStyle name="Normal 58 6 3 5 3" xfId="6242"/>
    <cellStyle name="Normal 58 6 3 5 3 2" xfId="11257"/>
    <cellStyle name="Normal 58 6 3 5 3 2 2" xfId="23702"/>
    <cellStyle name="Normal 58 6 3 5 3 3" xfId="18695"/>
    <cellStyle name="Normal 58 6 3 5 4" xfId="8154"/>
    <cellStyle name="Normal 58 6 3 5 4 2" xfId="20602"/>
    <cellStyle name="Normal 58 6 3 5 5" xfId="12711"/>
    <cellStyle name="Normal 58 6 3 5 5 2" xfId="25147"/>
    <cellStyle name="Normal 58 6 3 5 6" xfId="7455"/>
    <cellStyle name="Normal 58 6 3 5 6 2" xfId="19905"/>
    <cellStyle name="Normal 58 6 3 5 7" xfId="3084"/>
    <cellStyle name="Normal 58 6 3 5 7 2" xfId="15595"/>
    <cellStyle name="Normal 58 6 3 5 8" xfId="14898"/>
    <cellStyle name="Normal 58 6 3 6" xfId="1052"/>
    <cellStyle name="Normal 58 6 3 6 2" xfId="9040"/>
    <cellStyle name="Normal 58 6 3 6 2 2" xfId="21485"/>
    <cellStyle name="Normal 58 6 3 6 3" xfId="4022"/>
    <cellStyle name="Normal 58 6 3 6 3 2" xfId="16478"/>
    <cellStyle name="Normal 58 6 3 6 4" xfId="13855"/>
    <cellStyle name="Normal 58 6 3 7" xfId="5198"/>
    <cellStyle name="Normal 58 6 3 7 2" xfId="10214"/>
    <cellStyle name="Normal 58 6 3 7 2 2" xfId="22659"/>
    <cellStyle name="Normal 58 6 3 7 3" xfId="17652"/>
    <cellStyle name="Normal 58 6 3 8" xfId="7775"/>
    <cellStyle name="Normal 58 6 3 8 2" xfId="20223"/>
    <cellStyle name="Normal 58 6 3 9" xfId="11668"/>
    <cellStyle name="Normal 58 6 3 9 2" xfId="24104"/>
    <cellStyle name="Normal 58 6 3_Degree data" xfId="2557"/>
    <cellStyle name="Normal 58 6 4" xfId="393"/>
    <cellStyle name="Normal 58 6 4 10" xfId="13217"/>
    <cellStyle name="Normal 58 6 4 2" xfId="754"/>
    <cellStyle name="Normal 58 6 4 2 2" xfId="1594"/>
    <cellStyle name="Normal 58 6 4 2 2 2" xfId="9699"/>
    <cellStyle name="Normal 58 6 4 2 2 2 2" xfId="22144"/>
    <cellStyle name="Normal 58 6 4 2 2 3" xfId="4681"/>
    <cellStyle name="Normal 58 6 4 2 2 3 2" xfId="17137"/>
    <cellStyle name="Normal 58 6 4 2 2 4" xfId="14397"/>
    <cellStyle name="Normal 58 6 4 2 3" xfId="5740"/>
    <cellStyle name="Normal 58 6 4 2 3 2" xfId="10756"/>
    <cellStyle name="Normal 58 6 4 2 3 2 2" xfId="23201"/>
    <cellStyle name="Normal 58 6 4 2 3 3" xfId="18194"/>
    <cellStyle name="Normal 58 6 4 2 4" xfId="8815"/>
    <cellStyle name="Normal 58 6 4 2 4 2" xfId="21261"/>
    <cellStyle name="Normal 58 6 4 2 5" xfId="12210"/>
    <cellStyle name="Normal 58 6 4 2 5 2" xfId="24646"/>
    <cellStyle name="Normal 58 6 4 2 6" xfId="7292"/>
    <cellStyle name="Normal 58 6 4 2 6 2" xfId="19743"/>
    <cellStyle name="Normal 58 6 4 2 7" xfId="3746"/>
    <cellStyle name="Normal 58 6 4 2 7 2" xfId="16254"/>
    <cellStyle name="Normal 58 6 4 2 8" xfId="13564"/>
    <cellStyle name="Normal 58 6 4 3" xfId="1942"/>
    <cellStyle name="Normal 58 6 4 3 2" xfId="4944"/>
    <cellStyle name="Normal 58 6 4 3 2 2" xfId="9961"/>
    <cellStyle name="Normal 58 6 4 3 2 2 2" xfId="22406"/>
    <cellStyle name="Normal 58 6 4 3 2 3" xfId="17399"/>
    <cellStyle name="Normal 58 6 4 3 3" xfId="6089"/>
    <cellStyle name="Normal 58 6 4 3 3 2" xfId="11104"/>
    <cellStyle name="Normal 58 6 4 3 3 2 2" xfId="23549"/>
    <cellStyle name="Normal 58 6 4 3 3 3" xfId="18542"/>
    <cellStyle name="Normal 58 6 4 3 4" xfId="8368"/>
    <cellStyle name="Normal 58 6 4 3 4 2" xfId="20814"/>
    <cellStyle name="Normal 58 6 4 3 5" xfId="12558"/>
    <cellStyle name="Normal 58 6 4 3 5 2" xfId="24994"/>
    <cellStyle name="Normal 58 6 4 3 6" xfId="7555"/>
    <cellStyle name="Normal 58 6 4 3 6 2" xfId="20005"/>
    <cellStyle name="Normal 58 6 4 3 7" xfId="3299"/>
    <cellStyle name="Normal 58 6 4 3 7 2" xfId="15807"/>
    <cellStyle name="Normal 58 6 4 3 8" xfId="14745"/>
    <cellStyle name="Normal 58 6 4 4" xfId="2316"/>
    <cellStyle name="Normal 58 6 4 4 2" xfId="6342"/>
    <cellStyle name="Normal 58 6 4 4 2 2" xfId="11357"/>
    <cellStyle name="Normal 58 6 4 4 2 2 2" xfId="23802"/>
    <cellStyle name="Normal 58 6 4 4 2 3" xfId="18795"/>
    <cellStyle name="Normal 58 6 4 4 3" xfId="12811"/>
    <cellStyle name="Normal 58 6 4 4 3 2" xfId="25247"/>
    <cellStyle name="Normal 58 6 4 4 4" xfId="9252"/>
    <cellStyle name="Normal 58 6 4 4 4 2" xfId="21697"/>
    <cellStyle name="Normal 58 6 4 4 5" xfId="4234"/>
    <cellStyle name="Normal 58 6 4 4 5 2" xfId="16690"/>
    <cellStyle name="Normal 58 6 4 4 6" xfId="14998"/>
    <cellStyle name="Normal 58 6 4 5" xfId="1152"/>
    <cellStyle name="Normal 58 6 4 5 2" xfId="10314"/>
    <cellStyle name="Normal 58 6 4 5 2 2" xfId="22759"/>
    <cellStyle name="Normal 58 6 4 5 3" xfId="5298"/>
    <cellStyle name="Normal 58 6 4 5 3 2" xfId="17752"/>
    <cellStyle name="Normal 58 6 4 5 4" xfId="13955"/>
    <cellStyle name="Normal 58 6 4 6" xfId="7875"/>
    <cellStyle name="Normal 58 6 4 6 2" xfId="20323"/>
    <cellStyle name="Normal 58 6 4 7" xfId="11768"/>
    <cellStyle name="Normal 58 6 4 7 2" xfId="24204"/>
    <cellStyle name="Normal 58 6 4 8" xfId="6845"/>
    <cellStyle name="Normal 58 6 4 8 2" xfId="19296"/>
    <cellStyle name="Normal 58 6 4 9" xfId="2796"/>
    <cellStyle name="Normal 58 6 4 9 2" xfId="15316"/>
    <cellStyle name="Normal 58 6 4_Degree data" xfId="2559"/>
    <cellStyle name="Normal 58 6 5" xfId="222"/>
    <cellStyle name="Normal 58 6 5 2" xfId="1589"/>
    <cellStyle name="Normal 58 6 5 2 2" xfId="9093"/>
    <cellStyle name="Normal 58 6 5 2 2 2" xfId="21538"/>
    <cellStyle name="Normal 58 6 5 2 3" xfId="4075"/>
    <cellStyle name="Normal 58 6 5 2 3 2" xfId="16531"/>
    <cellStyle name="Normal 58 6 5 2 4" xfId="14392"/>
    <cellStyle name="Normal 58 6 5 3" xfId="5735"/>
    <cellStyle name="Normal 58 6 5 3 2" xfId="10751"/>
    <cellStyle name="Normal 58 6 5 3 2 2" xfId="23196"/>
    <cellStyle name="Normal 58 6 5 3 3" xfId="18189"/>
    <cellStyle name="Normal 58 6 5 4" xfId="8209"/>
    <cellStyle name="Normal 58 6 5 4 2" xfId="20655"/>
    <cellStyle name="Normal 58 6 5 5" xfId="12205"/>
    <cellStyle name="Normal 58 6 5 5 2" xfId="24641"/>
    <cellStyle name="Normal 58 6 5 6" xfId="6686"/>
    <cellStyle name="Normal 58 6 5 6 2" xfId="19137"/>
    <cellStyle name="Normal 58 6 5 7" xfId="3140"/>
    <cellStyle name="Normal 58 6 5 7 2" xfId="15648"/>
    <cellStyle name="Normal 58 6 5 8" xfId="13058"/>
    <cellStyle name="Normal 58 6 6" xfId="589"/>
    <cellStyle name="Normal 58 6 6 2" xfId="1937"/>
    <cellStyle name="Normal 58 6 6 2 2" xfId="9694"/>
    <cellStyle name="Normal 58 6 6 2 2 2" xfId="22139"/>
    <cellStyle name="Normal 58 6 6 2 3" xfId="4676"/>
    <cellStyle name="Normal 58 6 6 2 3 2" xfId="17132"/>
    <cellStyle name="Normal 58 6 6 2 4" xfId="14740"/>
    <cellStyle name="Normal 58 6 6 3" xfId="6084"/>
    <cellStyle name="Normal 58 6 6 3 2" xfId="11099"/>
    <cellStyle name="Normal 58 6 6 3 2 2" xfId="23544"/>
    <cellStyle name="Normal 58 6 6 3 3" xfId="18537"/>
    <cellStyle name="Normal 58 6 6 4" xfId="8810"/>
    <cellStyle name="Normal 58 6 6 4 2" xfId="21256"/>
    <cellStyle name="Normal 58 6 6 5" xfId="12553"/>
    <cellStyle name="Normal 58 6 6 5 2" xfId="24989"/>
    <cellStyle name="Normal 58 6 6 6" xfId="7287"/>
    <cellStyle name="Normal 58 6 6 6 2" xfId="19738"/>
    <cellStyle name="Normal 58 6 6 7" xfId="3741"/>
    <cellStyle name="Normal 58 6 6 7 2" xfId="16249"/>
    <cellStyle name="Normal 58 6 6 8" xfId="13405"/>
    <cellStyle name="Normal 58 6 7" xfId="2145"/>
    <cellStyle name="Normal 58 6 7 2" xfId="4785"/>
    <cellStyle name="Normal 58 6 7 2 2" xfId="9802"/>
    <cellStyle name="Normal 58 6 7 2 2 2" xfId="22247"/>
    <cellStyle name="Normal 58 6 7 2 3" xfId="17240"/>
    <cellStyle name="Normal 58 6 7 3" xfId="6183"/>
    <cellStyle name="Normal 58 6 7 3 2" xfId="11198"/>
    <cellStyle name="Normal 58 6 7 3 2 2" xfId="23643"/>
    <cellStyle name="Normal 58 6 7 3 3" xfId="18636"/>
    <cellStyle name="Normal 58 6 7 4" xfId="8048"/>
    <cellStyle name="Normal 58 6 7 4 2" xfId="20496"/>
    <cellStyle name="Normal 58 6 7 5" xfId="12652"/>
    <cellStyle name="Normal 58 6 7 5 2" xfId="25088"/>
    <cellStyle name="Normal 58 6 7 6" xfId="7396"/>
    <cellStyle name="Normal 58 6 7 6 2" xfId="19846"/>
    <cellStyle name="Normal 58 6 7 7" xfId="2975"/>
    <cellStyle name="Normal 58 6 7 7 2" xfId="15489"/>
    <cellStyle name="Normal 58 6 7 8" xfId="14839"/>
    <cellStyle name="Normal 58 6 8" xfId="993"/>
    <cellStyle name="Normal 58 6 8 2" xfId="11609"/>
    <cellStyle name="Normal 58 6 8 2 2" xfId="24045"/>
    <cellStyle name="Normal 58 6 8 3" xfId="8935"/>
    <cellStyle name="Normal 58 6 8 3 2" xfId="21380"/>
    <cellStyle name="Normal 58 6 8 4" xfId="3917"/>
    <cellStyle name="Normal 58 6 8 4 2" xfId="16373"/>
    <cellStyle name="Normal 58 6 8 5" xfId="13796"/>
    <cellStyle name="Normal 58 6 9" xfId="920"/>
    <cellStyle name="Normal 58 6 9 2" xfId="10153"/>
    <cellStyle name="Normal 58 6 9 2 2" xfId="22598"/>
    <cellStyle name="Normal 58 6 9 3" xfId="5137"/>
    <cellStyle name="Normal 58 6 9 3 2" xfId="17591"/>
    <cellStyle name="Normal 58 6 9 4" xfId="13723"/>
    <cellStyle name="Normal 58 6_Degree data" xfId="2554"/>
    <cellStyle name="Normal 58 7" xfId="177"/>
    <cellStyle name="Normal 58 7 10" xfId="6554"/>
    <cellStyle name="Normal 58 7 10 2" xfId="19005"/>
    <cellStyle name="Normal 58 7 11" xfId="2722"/>
    <cellStyle name="Normal 58 7 11 2" xfId="15242"/>
    <cellStyle name="Normal 58 7 12" xfId="13015"/>
    <cellStyle name="Normal 58 7 2" xfId="420"/>
    <cellStyle name="Normal 58 7 2 10" xfId="13243"/>
    <cellStyle name="Normal 58 7 2 2" xfId="781"/>
    <cellStyle name="Normal 58 7 2 2 2" xfId="1596"/>
    <cellStyle name="Normal 58 7 2 2 2 2" xfId="9701"/>
    <cellStyle name="Normal 58 7 2 2 2 2 2" xfId="22146"/>
    <cellStyle name="Normal 58 7 2 2 2 3" xfId="4683"/>
    <cellStyle name="Normal 58 7 2 2 2 3 2" xfId="17139"/>
    <cellStyle name="Normal 58 7 2 2 2 4" xfId="14399"/>
    <cellStyle name="Normal 58 7 2 2 3" xfId="5742"/>
    <cellStyle name="Normal 58 7 2 2 3 2" xfId="10758"/>
    <cellStyle name="Normal 58 7 2 2 3 2 2" xfId="23203"/>
    <cellStyle name="Normal 58 7 2 2 3 3" xfId="18196"/>
    <cellStyle name="Normal 58 7 2 2 4" xfId="8817"/>
    <cellStyle name="Normal 58 7 2 2 4 2" xfId="21263"/>
    <cellStyle name="Normal 58 7 2 2 5" xfId="12212"/>
    <cellStyle name="Normal 58 7 2 2 5 2" xfId="24648"/>
    <cellStyle name="Normal 58 7 2 2 6" xfId="7294"/>
    <cellStyle name="Normal 58 7 2 2 6 2" xfId="19745"/>
    <cellStyle name="Normal 58 7 2 2 7" xfId="3748"/>
    <cellStyle name="Normal 58 7 2 2 7 2" xfId="16256"/>
    <cellStyle name="Normal 58 7 2 2 8" xfId="13590"/>
    <cellStyle name="Normal 58 7 2 3" xfId="1944"/>
    <cellStyle name="Normal 58 7 2 3 2" xfId="4970"/>
    <cellStyle name="Normal 58 7 2 3 2 2" xfId="9987"/>
    <cellStyle name="Normal 58 7 2 3 2 2 2" xfId="22432"/>
    <cellStyle name="Normal 58 7 2 3 2 3" xfId="17425"/>
    <cellStyle name="Normal 58 7 2 3 3" xfId="6091"/>
    <cellStyle name="Normal 58 7 2 3 3 2" xfId="11106"/>
    <cellStyle name="Normal 58 7 2 3 3 2 2" xfId="23551"/>
    <cellStyle name="Normal 58 7 2 3 3 3" xfId="18544"/>
    <cellStyle name="Normal 58 7 2 3 4" xfId="8394"/>
    <cellStyle name="Normal 58 7 2 3 4 2" xfId="20840"/>
    <cellStyle name="Normal 58 7 2 3 5" xfId="12560"/>
    <cellStyle name="Normal 58 7 2 3 5 2" xfId="24996"/>
    <cellStyle name="Normal 58 7 2 3 6" xfId="7581"/>
    <cellStyle name="Normal 58 7 2 3 6 2" xfId="20031"/>
    <cellStyle name="Normal 58 7 2 3 7" xfId="3325"/>
    <cellStyle name="Normal 58 7 2 3 7 2" xfId="15833"/>
    <cellStyle name="Normal 58 7 2 3 8" xfId="14747"/>
    <cellStyle name="Normal 58 7 2 4" xfId="2343"/>
    <cellStyle name="Normal 58 7 2 4 2" xfId="6368"/>
    <cellStyle name="Normal 58 7 2 4 2 2" xfId="11383"/>
    <cellStyle name="Normal 58 7 2 4 2 2 2" xfId="23828"/>
    <cellStyle name="Normal 58 7 2 4 2 3" xfId="18821"/>
    <cellStyle name="Normal 58 7 2 4 3" xfId="12837"/>
    <cellStyle name="Normal 58 7 2 4 3 2" xfId="25273"/>
    <cellStyle name="Normal 58 7 2 4 4" xfId="9278"/>
    <cellStyle name="Normal 58 7 2 4 4 2" xfId="21723"/>
    <cellStyle name="Normal 58 7 2 4 5" xfId="4260"/>
    <cellStyle name="Normal 58 7 2 4 5 2" xfId="16716"/>
    <cellStyle name="Normal 58 7 2 4 6" xfId="15024"/>
    <cellStyle name="Normal 58 7 2 5" xfId="1178"/>
    <cellStyle name="Normal 58 7 2 5 2" xfId="10340"/>
    <cellStyle name="Normal 58 7 2 5 2 2" xfId="22785"/>
    <cellStyle name="Normal 58 7 2 5 3" xfId="5324"/>
    <cellStyle name="Normal 58 7 2 5 3 2" xfId="17778"/>
    <cellStyle name="Normal 58 7 2 5 4" xfId="13981"/>
    <cellStyle name="Normal 58 7 2 6" xfId="7901"/>
    <cellStyle name="Normal 58 7 2 6 2" xfId="20349"/>
    <cellStyle name="Normal 58 7 2 7" xfId="11794"/>
    <cellStyle name="Normal 58 7 2 7 2" xfId="24230"/>
    <cellStyle name="Normal 58 7 2 8" xfId="6871"/>
    <cellStyle name="Normal 58 7 2 8 2" xfId="19322"/>
    <cellStyle name="Normal 58 7 2 9" xfId="2822"/>
    <cellStyle name="Normal 58 7 2 9 2" xfId="15342"/>
    <cellStyle name="Normal 58 7 2_Degree data" xfId="2561"/>
    <cellStyle name="Normal 58 7 3" xfId="318"/>
    <cellStyle name="Normal 58 7 3 2" xfId="1595"/>
    <cellStyle name="Normal 58 7 3 2 2" xfId="9178"/>
    <cellStyle name="Normal 58 7 3 2 2 2" xfId="21623"/>
    <cellStyle name="Normal 58 7 3 2 3" xfId="4160"/>
    <cellStyle name="Normal 58 7 3 2 3 2" xfId="16616"/>
    <cellStyle name="Normal 58 7 3 2 4" xfId="14398"/>
    <cellStyle name="Normal 58 7 3 3" xfId="5741"/>
    <cellStyle name="Normal 58 7 3 3 2" xfId="10757"/>
    <cellStyle name="Normal 58 7 3 3 2 2" xfId="23202"/>
    <cellStyle name="Normal 58 7 3 3 3" xfId="18195"/>
    <cellStyle name="Normal 58 7 3 4" xfId="8294"/>
    <cellStyle name="Normal 58 7 3 4 2" xfId="20740"/>
    <cellStyle name="Normal 58 7 3 5" xfId="12211"/>
    <cellStyle name="Normal 58 7 3 5 2" xfId="24647"/>
    <cellStyle name="Normal 58 7 3 6" xfId="6771"/>
    <cellStyle name="Normal 58 7 3 6 2" xfId="19222"/>
    <cellStyle name="Normal 58 7 3 7" xfId="3225"/>
    <cellStyle name="Normal 58 7 3 7 2" xfId="15733"/>
    <cellStyle name="Normal 58 7 3 8" xfId="13143"/>
    <cellStyle name="Normal 58 7 4" xfId="680"/>
    <cellStyle name="Normal 58 7 4 2" xfId="1943"/>
    <cellStyle name="Normal 58 7 4 2 2" xfId="9700"/>
    <cellStyle name="Normal 58 7 4 2 2 2" xfId="22145"/>
    <cellStyle name="Normal 58 7 4 2 3" xfId="4682"/>
    <cellStyle name="Normal 58 7 4 2 3 2" xfId="17138"/>
    <cellStyle name="Normal 58 7 4 2 4" xfId="14746"/>
    <cellStyle name="Normal 58 7 4 3" xfId="6090"/>
    <cellStyle name="Normal 58 7 4 3 2" xfId="11105"/>
    <cellStyle name="Normal 58 7 4 3 2 2" xfId="23550"/>
    <cellStyle name="Normal 58 7 4 3 3" xfId="18543"/>
    <cellStyle name="Normal 58 7 4 4" xfId="8816"/>
    <cellStyle name="Normal 58 7 4 4 2" xfId="21262"/>
    <cellStyle name="Normal 58 7 4 5" xfId="12559"/>
    <cellStyle name="Normal 58 7 4 5 2" xfId="24995"/>
    <cellStyle name="Normal 58 7 4 6" xfId="7293"/>
    <cellStyle name="Normal 58 7 4 6 2" xfId="19744"/>
    <cellStyle name="Normal 58 7 4 7" xfId="3747"/>
    <cellStyle name="Normal 58 7 4 7 2" xfId="16255"/>
    <cellStyle name="Normal 58 7 4 8" xfId="13490"/>
    <cellStyle name="Normal 58 7 5" xfId="2241"/>
    <cellStyle name="Normal 58 7 5 2" xfId="4870"/>
    <cellStyle name="Normal 58 7 5 2 2" xfId="9887"/>
    <cellStyle name="Normal 58 7 5 2 2 2" xfId="22332"/>
    <cellStyle name="Normal 58 7 5 2 3" xfId="17325"/>
    <cellStyle name="Normal 58 7 5 3" xfId="6268"/>
    <cellStyle name="Normal 58 7 5 3 2" xfId="11283"/>
    <cellStyle name="Normal 58 7 5 3 2 2" xfId="23728"/>
    <cellStyle name="Normal 58 7 5 3 3" xfId="18721"/>
    <cellStyle name="Normal 58 7 5 4" xfId="8075"/>
    <cellStyle name="Normal 58 7 5 4 2" xfId="20523"/>
    <cellStyle name="Normal 58 7 5 5" xfId="12737"/>
    <cellStyle name="Normal 58 7 5 5 2" xfId="25173"/>
    <cellStyle name="Normal 58 7 5 6" xfId="7481"/>
    <cellStyle name="Normal 58 7 5 6 2" xfId="19931"/>
    <cellStyle name="Normal 58 7 5 7" xfId="3004"/>
    <cellStyle name="Normal 58 7 5 7 2" xfId="15516"/>
    <cellStyle name="Normal 58 7 5 8" xfId="14924"/>
    <cellStyle name="Normal 58 7 6" xfId="1078"/>
    <cellStyle name="Normal 58 7 6 2" xfId="8961"/>
    <cellStyle name="Normal 58 7 6 2 2" xfId="21406"/>
    <cellStyle name="Normal 58 7 6 3" xfId="3943"/>
    <cellStyle name="Normal 58 7 6 3 2" xfId="16399"/>
    <cellStyle name="Normal 58 7 6 4" xfId="13881"/>
    <cellStyle name="Normal 58 7 7" xfId="5224"/>
    <cellStyle name="Normal 58 7 7 2" xfId="10240"/>
    <cellStyle name="Normal 58 7 7 2 2" xfId="22685"/>
    <cellStyle name="Normal 58 7 7 3" xfId="17678"/>
    <cellStyle name="Normal 58 7 8" xfId="7801"/>
    <cellStyle name="Normal 58 7 8 2" xfId="20249"/>
    <cellStyle name="Normal 58 7 9" xfId="11694"/>
    <cellStyle name="Normal 58 7 9 2" xfId="24130"/>
    <cellStyle name="Normal 58 7_Degree data" xfId="2560"/>
    <cellStyle name="Normal 58 8" xfId="256"/>
    <cellStyle name="Normal 58 8 10" xfId="6602"/>
    <cellStyle name="Normal 58 8 10 2" xfId="19053"/>
    <cellStyle name="Normal 58 8 11" xfId="2665"/>
    <cellStyle name="Normal 58 8 11 2" xfId="15185"/>
    <cellStyle name="Normal 58 8 12" xfId="13086"/>
    <cellStyle name="Normal 58 8 2" xfId="470"/>
    <cellStyle name="Normal 58 8 2 10" xfId="13291"/>
    <cellStyle name="Normal 58 8 2 2" xfId="830"/>
    <cellStyle name="Normal 58 8 2 2 2" xfId="1598"/>
    <cellStyle name="Normal 58 8 2 2 2 2" xfId="9703"/>
    <cellStyle name="Normal 58 8 2 2 2 2 2" xfId="22148"/>
    <cellStyle name="Normal 58 8 2 2 2 3" xfId="4685"/>
    <cellStyle name="Normal 58 8 2 2 2 3 2" xfId="17141"/>
    <cellStyle name="Normal 58 8 2 2 2 4" xfId="14401"/>
    <cellStyle name="Normal 58 8 2 2 3" xfId="5744"/>
    <cellStyle name="Normal 58 8 2 2 3 2" xfId="10760"/>
    <cellStyle name="Normal 58 8 2 2 3 2 2" xfId="23205"/>
    <cellStyle name="Normal 58 8 2 2 3 3" xfId="18198"/>
    <cellStyle name="Normal 58 8 2 2 4" xfId="8819"/>
    <cellStyle name="Normal 58 8 2 2 4 2" xfId="21265"/>
    <cellStyle name="Normal 58 8 2 2 5" xfId="12214"/>
    <cellStyle name="Normal 58 8 2 2 5 2" xfId="24650"/>
    <cellStyle name="Normal 58 8 2 2 6" xfId="7296"/>
    <cellStyle name="Normal 58 8 2 2 6 2" xfId="19747"/>
    <cellStyle name="Normal 58 8 2 2 7" xfId="3750"/>
    <cellStyle name="Normal 58 8 2 2 7 2" xfId="16258"/>
    <cellStyle name="Normal 58 8 2 2 8" xfId="13638"/>
    <cellStyle name="Normal 58 8 2 3" xfId="1946"/>
    <cellStyle name="Normal 58 8 2 3 2" xfId="5018"/>
    <cellStyle name="Normal 58 8 2 3 2 2" xfId="10035"/>
    <cellStyle name="Normal 58 8 2 3 2 2 2" xfId="22480"/>
    <cellStyle name="Normal 58 8 2 3 2 3" xfId="17473"/>
    <cellStyle name="Normal 58 8 2 3 3" xfId="6093"/>
    <cellStyle name="Normal 58 8 2 3 3 2" xfId="11108"/>
    <cellStyle name="Normal 58 8 2 3 3 2 2" xfId="23553"/>
    <cellStyle name="Normal 58 8 2 3 3 3" xfId="18546"/>
    <cellStyle name="Normal 58 8 2 3 4" xfId="8442"/>
    <cellStyle name="Normal 58 8 2 3 4 2" xfId="20888"/>
    <cellStyle name="Normal 58 8 2 3 5" xfId="12562"/>
    <cellStyle name="Normal 58 8 2 3 5 2" xfId="24998"/>
    <cellStyle name="Normal 58 8 2 3 6" xfId="7629"/>
    <cellStyle name="Normal 58 8 2 3 6 2" xfId="20079"/>
    <cellStyle name="Normal 58 8 2 3 7" xfId="3373"/>
    <cellStyle name="Normal 58 8 2 3 7 2" xfId="15881"/>
    <cellStyle name="Normal 58 8 2 3 8" xfId="14749"/>
    <cellStyle name="Normal 58 8 2 4" xfId="2393"/>
    <cellStyle name="Normal 58 8 2 4 2" xfId="6416"/>
    <cellStyle name="Normal 58 8 2 4 2 2" xfId="11431"/>
    <cellStyle name="Normal 58 8 2 4 2 2 2" xfId="23876"/>
    <cellStyle name="Normal 58 8 2 4 2 3" xfId="18869"/>
    <cellStyle name="Normal 58 8 2 4 3" xfId="12885"/>
    <cellStyle name="Normal 58 8 2 4 3 2" xfId="25321"/>
    <cellStyle name="Normal 58 8 2 4 4" xfId="9326"/>
    <cellStyle name="Normal 58 8 2 4 4 2" xfId="21771"/>
    <cellStyle name="Normal 58 8 2 4 5" xfId="4308"/>
    <cellStyle name="Normal 58 8 2 4 5 2" xfId="16764"/>
    <cellStyle name="Normal 58 8 2 4 6" xfId="15072"/>
    <cellStyle name="Normal 58 8 2 5" xfId="1226"/>
    <cellStyle name="Normal 58 8 2 5 2" xfId="10388"/>
    <cellStyle name="Normal 58 8 2 5 2 2" xfId="22833"/>
    <cellStyle name="Normal 58 8 2 5 3" xfId="5372"/>
    <cellStyle name="Normal 58 8 2 5 3 2" xfId="17826"/>
    <cellStyle name="Normal 58 8 2 5 4" xfId="14029"/>
    <cellStyle name="Normal 58 8 2 6" xfId="7949"/>
    <cellStyle name="Normal 58 8 2 6 2" xfId="20397"/>
    <cellStyle name="Normal 58 8 2 7" xfId="11842"/>
    <cellStyle name="Normal 58 8 2 7 2" xfId="24278"/>
    <cellStyle name="Normal 58 8 2 8" xfId="6919"/>
    <cellStyle name="Normal 58 8 2 8 2" xfId="19370"/>
    <cellStyle name="Normal 58 8 2 9" xfId="2870"/>
    <cellStyle name="Normal 58 8 2 9 2" xfId="15390"/>
    <cellStyle name="Normal 58 8 2_Degree data" xfId="2563"/>
    <cellStyle name="Normal 58 8 3" xfId="619"/>
    <cellStyle name="Normal 58 8 3 2" xfId="1597"/>
    <cellStyle name="Normal 58 8 3 2 2" xfId="9121"/>
    <cellStyle name="Normal 58 8 3 2 2 2" xfId="21566"/>
    <cellStyle name="Normal 58 8 3 2 3" xfId="4103"/>
    <cellStyle name="Normal 58 8 3 2 3 2" xfId="16559"/>
    <cellStyle name="Normal 58 8 3 2 4" xfId="14400"/>
    <cellStyle name="Normal 58 8 3 3" xfId="5743"/>
    <cellStyle name="Normal 58 8 3 3 2" xfId="10759"/>
    <cellStyle name="Normal 58 8 3 3 2 2" xfId="23204"/>
    <cellStyle name="Normal 58 8 3 3 3" xfId="18197"/>
    <cellStyle name="Normal 58 8 3 4" xfId="8237"/>
    <cellStyle name="Normal 58 8 3 4 2" xfId="20683"/>
    <cellStyle name="Normal 58 8 3 5" xfId="12213"/>
    <cellStyle name="Normal 58 8 3 5 2" xfId="24649"/>
    <cellStyle name="Normal 58 8 3 6" xfId="6714"/>
    <cellStyle name="Normal 58 8 3 6 2" xfId="19165"/>
    <cellStyle name="Normal 58 8 3 7" xfId="3168"/>
    <cellStyle name="Normal 58 8 3 7 2" xfId="15676"/>
    <cellStyle name="Normal 58 8 3 8" xfId="13433"/>
    <cellStyle name="Normal 58 8 4" xfId="1945"/>
    <cellStyle name="Normal 58 8 4 2" xfId="4684"/>
    <cellStyle name="Normal 58 8 4 2 2" xfId="9702"/>
    <cellStyle name="Normal 58 8 4 2 2 2" xfId="22147"/>
    <cellStyle name="Normal 58 8 4 2 3" xfId="17140"/>
    <cellStyle name="Normal 58 8 4 3" xfId="6092"/>
    <cellStyle name="Normal 58 8 4 3 2" xfId="11107"/>
    <cellStyle name="Normal 58 8 4 3 2 2" xfId="23552"/>
    <cellStyle name="Normal 58 8 4 3 3" xfId="18545"/>
    <cellStyle name="Normal 58 8 4 4" xfId="8818"/>
    <cellStyle name="Normal 58 8 4 4 2" xfId="21264"/>
    <cellStyle name="Normal 58 8 4 5" xfId="12561"/>
    <cellStyle name="Normal 58 8 4 5 2" xfId="24997"/>
    <cellStyle name="Normal 58 8 4 6" xfId="7295"/>
    <cellStyle name="Normal 58 8 4 6 2" xfId="19746"/>
    <cellStyle name="Normal 58 8 4 7" xfId="3749"/>
    <cellStyle name="Normal 58 8 4 7 2" xfId="16257"/>
    <cellStyle name="Normal 58 8 4 8" xfId="14748"/>
    <cellStyle name="Normal 58 8 5" xfId="2179"/>
    <cellStyle name="Normal 58 8 5 2" xfId="4813"/>
    <cellStyle name="Normal 58 8 5 2 2" xfId="9830"/>
    <cellStyle name="Normal 58 8 5 2 2 2" xfId="22275"/>
    <cellStyle name="Normal 58 8 5 2 3" xfId="17268"/>
    <cellStyle name="Normal 58 8 5 3" xfId="6211"/>
    <cellStyle name="Normal 58 8 5 3 2" xfId="11226"/>
    <cellStyle name="Normal 58 8 5 3 2 2" xfId="23671"/>
    <cellStyle name="Normal 58 8 5 3 3" xfId="18664"/>
    <cellStyle name="Normal 58 8 5 4" xfId="8123"/>
    <cellStyle name="Normal 58 8 5 4 2" xfId="20571"/>
    <cellStyle name="Normal 58 8 5 5" xfId="12680"/>
    <cellStyle name="Normal 58 8 5 5 2" xfId="25116"/>
    <cellStyle name="Normal 58 8 5 6" xfId="7424"/>
    <cellStyle name="Normal 58 8 5 6 2" xfId="19874"/>
    <cellStyle name="Normal 58 8 5 7" xfId="3053"/>
    <cellStyle name="Normal 58 8 5 7 2" xfId="15564"/>
    <cellStyle name="Normal 58 8 5 8" xfId="14867"/>
    <cellStyle name="Normal 58 8 6" xfId="1021"/>
    <cellStyle name="Normal 58 8 6 2" xfId="9009"/>
    <cellStyle name="Normal 58 8 6 2 2" xfId="21454"/>
    <cellStyle name="Normal 58 8 6 3" xfId="3991"/>
    <cellStyle name="Normal 58 8 6 3 2" xfId="16447"/>
    <cellStyle name="Normal 58 8 6 4" xfId="13824"/>
    <cellStyle name="Normal 58 8 7" xfId="5167"/>
    <cellStyle name="Normal 58 8 7 2" xfId="10183"/>
    <cellStyle name="Normal 58 8 7 2 2" xfId="22628"/>
    <cellStyle name="Normal 58 8 7 3" xfId="17621"/>
    <cellStyle name="Normal 58 8 8" xfId="7744"/>
    <cellStyle name="Normal 58 8 8 2" xfId="20192"/>
    <cellStyle name="Normal 58 8 9" xfId="11637"/>
    <cellStyle name="Normal 58 8 9 2" xfId="24073"/>
    <cellStyle name="Normal 58 8_Degree data" xfId="2562"/>
    <cellStyle name="Normal 58 9" xfId="526"/>
    <cellStyle name="Normal 58 9 10" xfId="2926"/>
    <cellStyle name="Normal 58 9 10 2" xfId="15446"/>
    <cellStyle name="Normal 58 9 11" xfId="13347"/>
    <cellStyle name="Normal 58 9 2" xfId="886"/>
    <cellStyle name="Normal 58 9 2 2" xfId="1599"/>
    <cellStyle name="Normal 58 9 2 2 2" xfId="9382"/>
    <cellStyle name="Normal 58 9 2 2 2 2" xfId="21827"/>
    <cellStyle name="Normal 58 9 2 2 3" xfId="4364"/>
    <cellStyle name="Normal 58 9 2 2 3 2" xfId="16820"/>
    <cellStyle name="Normal 58 9 2 2 4" xfId="14402"/>
    <cellStyle name="Normal 58 9 2 3" xfId="5745"/>
    <cellStyle name="Normal 58 9 2 3 2" xfId="10761"/>
    <cellStyle name="Normal 58 9 2 3 2 2" xfId="23206"/>
    <cellStyle name="Normal 58 9 2 3 3" xfId="18199"/>
    <cellStyle name="Normal 58 9 2 4" xfId="8498"/>
    <cellStyle name="Normal 58 9 2 4 2" xfId="20944"/>
    <cellStyle name="Normal 58 9 2 5" xfId="12215"/>
    <cellStyle name="Normal 58 9 2 5 2" xfId="24651"/>
    <cellStyle name="Normal 58 9 2 6" xfId="6975"/>
    <cellStyle name="Normal 58 9 2 6 2" xfId="19426"/>
    <cellStyle name="Normal 58 9 2 7" xfId="3429"/>
    <cellStyle name="Normal 58 9 2 7 2" xfId="15937"/>
    <cellStyle name="Normal 58 9 2 8" xfId="13694"/>
    <cellStyle name="Normal 58 9 3" xfId="1947"/>
    <cellStyle name="Normal 58 9 3 2" xfId="4686"/>
    <cellStyle name="Normal 58 9 3 2 2" xfId="9704"/>
    <cellStyle name="Normal 58 9 3 2 2 2" xfId="22149"/>
    <cellStyle name="Normal 58 9 3 2 3" xfId="17142"/>
    <cellStyle name="Normal 58 9 3 3" xfId="6094"/>
    <cellStyle name="Normal 58 9 3 3 2" xfId="11109"/>
    <cellStyle name="Normal 58 9 3 3 2 2" xfId="23554"/>
    <cellStyle name="Normal 58 9 3 3 3" xfId="18547"/>
    <cellStyle name="Normal 58 9 3 4" xfId="8820"/>
    <cellStyle name="Normal 58 9 3 4 2" xfId="21266"/>
    <cellStyle name="Normal 58 9 3 5" xfId="12563"/>
    <cellStyle name="Normal 58 9 3 5 2" xfId="24999"/>
    <cellStyle name="Normal 58 9 3 6" xfId="7297"/>
    <cellStyle name="Normal 58 9 3 6 2" xfId="19748"/>
    <cellStyle name="Normal 58 9 3 7" xfId="3751"/>
    <cellStyle name="Normal 58 9 3 7 2" xfId="16259"/>
    <cellStyle name="Normal 58 9 3 8" xfId="14750"/>
    <cellStyle name="Normal 58 9 4" xfId="2449"/>
    <cellStyle name="Normal 58 9 4 2" xfId="5074"/>
    <cellStyle name="Normal 58 9 4 2 2" xfId="10091"/>
    <cellStyle name="Normal 58 9 4 2 2 2" xfId="22536"/>
    <cellStyle name="Normal 58 9 4 2 3" xfId="17529"/>
    <cellStyle name="Normal 58 9 4 3" xfId="6472"/>
    <cellStyle name="Normal 58 9 4 3 2" xfId="11487"/>
    <cellStyle name="Normal 58 9 4 3 2 2" xfId="23932"/>
    <cellStyle name="Normal 58 9 4 3 3" xfId="18925"/>
    <cellStyle name="Normal 58 9 4 4" xfId="8179"/>
    <cellStyle name="Normal 58 9 4 4 2" xfId="20627"/>
    <cellStyle name="Normal 58 9 4 5" xfId="12941"/>
    <cellStyle name="Normal 58 9 4 5 2" xfId="25377"/>
    <cellStyle name="Normal 58 9 4 6" xfId="7685"/>
    <cellStyle name="Normal 58 9 4 6 2" xfId="20135"/>
    <cellStyle name="Normal 58 9 4 7" xfId="3109"/>
    <cellStyle name="Normal 58 9 4 7 2" xfId="15620"/>
    <cellStyle name="Normal 58 9 4 8" xfId="15128"/>
    <cellStyle name="Normal 58 9 5" xfId="1282"/>
    <cellStyle name="Normal 58 9 5 2" xfId="9065"/>
    <cellStyle name="Normal 58 9 5 2 2" xfId="21510"/>
    <cellStyle name="Normal 58 9 5 3" xfId="4047"/>
    <cellStyle name="Normal 58 9 5 3 2" xfId="16503"/>
    <cellStyle name="Normal 58 9 5 4" xfId="14085"/>
    <cellStyle name="Normal 58 9 6" xfId="5428"/>
    <cellStyle name="Normal 58 9 6 2" xfId="10444"/>
    <cellStyle name="Normal 58 9 6 2 2" xfId="22889"/>
    <cellStyle name="Normal 58 9 6 3" xfId="17882"/>
    <cellStyle name="Normal 58 9 7" xfId="8005"/>
    <cellStyle name="Normal 58 9 7 2" xfId="20453"/>
    <cellStyle name="Normal 58 9 8" xfId="11898"/>
    <cellStyle name="Normal 58 9 8 2" xfId="24334"/>
    <cellStyle name="Normal 58 9 9" xfId="6658"/>
    <cellStyle name="Normal 58 9 9 2" xfId="19109"/>
    <cellStyle name="Normal 58 9_Degree data" xfId="2564"/>
    <cellStyle name="Normal 58_Degree data" xfId="2522"/>
    <cellStyle name="Normal 59" xfId="92"/>
    <cellStyle name="Normal 6" xfId="73"/>
    <cellStyle name="Normal 6 2 2" xfId="91"/>
    <cellStyle name="Normal 6_sreb progression tab 2 redo" xfId="80"/>
    <cellStyle name="Normal 60" xfId="253"/>
    <cellStyle name="Normal 60 2" xfId="617"/>
    <cellStyle name="Normal 60 3" xfId="2943"/>
    <cellStyle name="Normal 60_Degree data" xfId="2565"/>
    <cellStyle name="Normal 61" xfId="251"/>
    <cellStyle name="Normal 61 2" xfId="616"/>
    <cellStyle name="Normal 61 3" xfId="2944"/>
    <cellStyle name="Normal 61_Degree data" xfId="2566"/>
    <cellStyle name="Normal 62" xfId="215"/>
    <cellStyle name="Normal 62 2" xfId="583"/>
    <cellStyle name="Normal 62 3" xfId="2945"/>
    <cellStyle name="Normal 62_Degree data" xfId="2567"/>
    <cellStyle name="Normal 63" xfId="234"/>
    <cellStyle name="Normal 63 10" xfId="7727"/>
    <cellStyle name="Normal 63 10 2" xfId="20175"/>
    <cellStyle name="Normal 63 11" xfId="11620"/>
    <cellStyle name="Normal 63 11 2" xfId="24056"/>
    <cellStyle name="Normal 63 12" xfId="6516"/>
    <cellStyle name="Normal 63 12 2" xfId="18967"/>
    <cellStyle name="Normal 63 13" xfId="2648"/>
    <cellStyle name="Normal 63 13 2" xfId="15168"/>
    <cellStyle name="Normal 63 14" xfId="13069"/>
    <cellStyle name="Normal 63 2" xfId="275"/>
    <cellStyle name="Normal 63 2 10" xfId="6621"/>
    <cellStyle name="Normal 63 2 10 2" xfId="19072"/>
    <cellStyle name="Normal 63 2 11" xfId="2684"/>
    <cellStyle name="Normal 63 2 11 2" xfId="15204"/>
    <cellStyle name="Normal 63 2 12" xfId="13105"/>
    <cellStyle name="Normal 63 2 2" xfId="489"/>
    <cellStyle name="Normal 63 2 2 10" xfId="13310"/>
    <cellStyle name="Normal 63 2 2 2" xfId="849"/>
    <cellStyle name="Normal 63 2 2 2 2" xfId="1602"/>
    <cellStyle name="Normal 63 2 2 2 2 2" xfId="9707"/>
    <cellStyle name="Normal 63 2 2 2 2 2 2" xfId="22152"/>
    <cellStyle name="Normal 63 2 2 2 2 3" xfId="4689"/>
    <cellStyle name="Normal 63 2 2 2 2 3 2" xfId="17145"/>
    <cellStyle name="Normal 63 2 2 2 2 4" xfId="14405"/>
    <cellStyle name="Normal 63 2 2 2 3" xfId="5748"/>
    <cellStyle name="Normal 63 2 2 2 3 2" xfId="10764"/>
    <cellStyle name="Normal 63 2 2 2 3 2 2" xfId="23209"/>
    <cellStyle name="Normal 63 2 2 2 3 3" xfId="18202"/>
    <cellStyle name="Normal 63 2 2 2 4" xfId="8823"/>
    <cellStyle name="Normal 63 2 2 2 4 2" xfId="21269"/>
    <cellStyle name="Normal 63 2 2 2 5" xfId="12218"/>
    <cellStyle name="Normal 63 2 2 2 5 2" xfId="24654"/>
    <cellStyle name="Normal 63 2 2 2 6" xfId="7300"/>
    <cellStyle name="Normal 63 2 2 2 6 2" xfId="19751"/>
    <cellStyle name="Normal 63 2 2 2 7" xfId="3754"/>
    <cellStyle name="Normal 63 2 2 2 7 2" xfId="16262"/>
    <cellStyle name="Normal 63 2 2 2 8" xfId="13657"/>
    <cellStyle name="Normal 63 2 2 3" xfId="1950"/>
    <cellStyle name="Normal 63 2 2 3 2" xfId="5037"/>
    <cellStyle name="Normal 63 2 2 3 2 2" xfId="10054"/>
    <cellStyle name="Normal 63 2 2 3 2 2 2" xfId="22499"/>
    <cellStyle name="Normal 63 2 2 3 2 3" xfId="17492"/>
    <cellStyle name="Normal 63 2 2 3 3" xfId="6097"/>
    <cellStyle name="Normal 63 2 2 3 3 2" xfId="11112"/>
    <cellStyle name="Normal 63 2 2 3 3 2 2" xfId="23557"/>
    <cellStyle name="Normal 63 2 2 3 3 3" xfId="18550"/>
    <cellStyle name="Normal 63 2 2 3 4" xfId="8461"/>
    <cellStyle name="Normal 63 2 2 3 4 2" xfId="20907"/>
    <cellStyle name="Normal 63 2 2 3 5" xfId="12566"/>
    <cellStyle name="Normal 63 2 2 3 5 2" xfId="25002"/>
    <cellStyle name="Normal 63 2 2 3 6" xfId="7648"/>
    <cellStyle name="Normal 63 2 2 3 6 2" xfId="20098"/>
    <cellStyle name="Normal 63 2 2 3 7" xfId="3392"/>
    <cellStyle name="Normal 63 2 2 3 7 2" xfId="15900"/>
    <cellStyle name="Normal 63 2 2 3 8" xfId="14753"/>
    <cellStyle name="Normal 63 2 2 4" xfId="2412"/>
    <cellStyle name="Normal 63 2 2 4 2" xfId="6435"/>
    <cellStyle name="Normal 63 2 2 4 2 2" xfId="11450"/>
    <cellStyle name="Normal 63 2 2 4 2 2 2" xfId="23895"/>
    <cellStyle name="Normal 63 2 2 4 2 3" xfId="18888"/>
    <cellStyle name="Normal 63 2 2 4 3" xfId="12904"/>
    <cellStyle name="Normal 63 2 2 4 3 2" xfId="25340"/>
    <cellStyle name="Normal 63 2 2 4 4" xfId="9345"/>
    <cellStyle name="Normal 63 2 2 4 4 2" xfId="21790"/>
    <cellStyle name="Normal 63 2 2 4 5" xfId="4327"/>
    <cellStyle name="Normal 63 2 2 4 5 2" xfId="16783"/>
    <cellStyle name="Normal 63 2 2 4 6" xfId="15091"/>
    <cellStyle name="Normal 63 2 2 5" xfId="1245"/>
    <cellStyle name="Normal 63 2 2 5 2" xfId="10407"/>
    <cellStyle name="Normal 63 2 2 5 2 2" xfId="22852"/>
    <cellStyle name="Normal 63 2 2 5 3" xfId="5391"/>
    <cellStyle name="Normal 63 2 2 5 3 2" xfId="17845"/>
    <cellStyle name="Normal 63 2 2 5 4" xfId="14048"/>
    <cellStyle name="Normal 63 2 2 6" xfId="7968"/>
    <cellStyle name="Normal 63 2 2 6 2" xfId="20416"/>
    <cellStyle name="Normal 63 2 2 7" xfId="11861"/>
    <cellStyle name="Normal 63 2 2 7 2" xfId="24297"/>
    <cellStyle name="Normal 63 2 2 8" xfId="6938"/>
    <cellStyle name="Normal 63 2 2 8 2" xfId="19389"/>
    <cellStyle name="Normal 63 2 2 9" xfId="2889"/>
    <cellStyle name="Normal 63 2 2 9 2" xfId="15409"/>
    <cellStyle name="Normal 63 2 2_Degree data" xfId="2570"/>
    <cellStyle name="Normal 63 2 3" xfId="638"/>
    <cellStyle name="Normal 63 2 3 2" xfId="1601"/>
    <cellStyle name="Normal 63 2 3 2 2" xfId="9140"/>
    <cellStyle name="Normal 63 2 3 2 2 2" xfId="21585"/>
    <cellStyle name="Normal 63 2 3 2 3" xfId="4122"/>
    <cellStyle name="Normal 63 2 3 2 3 2" xfId="16578"/>
    <cellStyle name="Normal 63 2 3 2 4" xfId="14404"/>
    <cellStyle name="Normal 63 2 3 3" xfId="5747"/>
    <cellStyle name="Normal 63 2 3 3 2" xfId="10763"/>
    <cellStyle name="Normal 63 2 3 3 2 2" xfId="23208"/>
    <cellStyle name="Normal 63 2 3 3 3" xfId="18201"/>
    <cellStyle name="Normal 63 2 3 4" xfId="8256"/>
    <cellStyle name="Normal 63 2 3 4 2" xfId="20702"/>
    <cellStyle name="Normal 63 2 3 5" xfId="12217"/>
    <cellStyle name="Normal 63 2 3 5 2" xfId="24653"/>
    <cellStyle name="Normal 63 2 3 6" xfId="6733"/>
    <cellStyle name="Normal 63 2 3 6 2" xfId="19184"/>
    <cellStyle name="Normal 63 2 3 7" xfId="3187"/>
    <cellStyle name="Normal 63 2 3 7 2" xfId="15695"/>
    <cellStyle name="Normal 63 2 3 8" xfId="13452"/>
    <cellStyle name="Normal 63 2 4" xfId="1949"/>
    <cellStyle name="Normal 63 2 4 2" xfId="4688"/>
    <cellStyle name="Normal 63 2 4 2 2" xfId="9706"/>
    <cellStyle name="Normal 63 2 4 2 2 2" xfId="22151"/>
    <cellStyle name="Normal 63 2 4 2 3" xfId="17144"/>
    <cellStyle name="Normal 63 2 4 3" xfId="6096"/>
    <cellStyle name="Normal 63 2 4 3 2" xfId="11111"/>
    <cellStyle name="Normal 63 2 4 3 2 2" xfId="23556"/>
    <cellStyle name="Normal 63 2 4 3 3" xfId="18549"/>
    <cellStyle name="Normal 63 2 4 4" xfId="8822"/>
    <cellStyle name="Normal 63 2 4 4 2" xfId="21268"/>
    <cellStyle name="Normal 63 2 4 5" xfId="12565"/>
    <cellStyle name="Normal 63 2 4 5 2" xfId="25001"/>
    <cellStyle name="Normal 63 2 4 6" xfId="7299"/>
    <cellStyle name="Normal 63 2 4 6 2" xfId="19750"/>
    <cellStyle name="Normal 63 2 4 7" xfId="3753"/>
    <cellStyle name="Normal 63 2 4 7 2" xfId="16261"/>
    <cellStyle name="Normal 63 2 4 8" xfId="14752"/>
    <cellStyle name="Normal 63 2 5" xfId="2198"/>
    <cellStyle name="Normal 63 2 5 2" xfId="4832"/>
    <cellStyle name="Normal 63 2 5 2 2" xfId="9849"/>
    <cellStyle name="Normal 63 2 5 2 2 2" xfId="22294"/>
    <cellStyle name="Normal 63 2 5 2 3" xfId="17287"/>
    <cellStyle name="Normal 63 2 5 3" xfId="6230"/>
    <cellStyle name="Normal 63 2 5 3 2" xfId="11245"/>
    <cellStyle name="Normal 63 2 5 3 2 2" xfId="23690"/>
    <cellStyle name="Normal 63 2 5 3 3" xfId="18683"/>
    <cellStyle name="Normal 63 2 5 4" xfId="8142"/>
    <cellStyle name="Normal 63 2 5 4 2" xfId="20590"/>
    <cellStyle name="Normal 63 2 5 5" xfId="12699"/>
    <cellStyle name="Normal 63 2 5 5 2" xfId="25135"/>
    <cellStyle name="Normal 63 2 5 6" xfId="7443"/>
    <cellStyle name="Normal 63 2 5 6 2" xfId="19893"/>
    <cellStyle name="Normal 63 2 5 7" xfId="3072"/>
    <cellStyle name="Normal 63 2 5 7 2" xfId="15583"/>
    <cellStyle name="Normal 63 2 5 8" xfId="14886"/>
    <cellStyle name="Normal 63 2 6" xfId="1040"/>
    <cellStyle name="Normal 63 2 6 2" xfId="9028"/>
    <cellStyle name="Normal 63 2 6 2 2" xfId="21473"/>
    <cellStyle name="Normal 63 2 6 3" xfId="4010"/>
    <cellStyle name="Normal 63 2 6 3 2" xfId="16466"/>
    <cellStyle name="Normal 63 2 6 4" xfId="13843"/>
    <cellStyle name="Normal 63 2 7" xfId="5186"/>
    <cellStyle name="Normal 63 2 7 2" xfId="10202"/>
    <cellStyle name="Normal 63 2 7 2 2" xfId="22647"/>
    <cellStyle name="Normal 63 2 7 3" xfId="17640"/>
    <cellStyle name="Normal 63 2 8" xfId="7763"/>
    <cellStyle name="Normal 63 2 8 2" xfId="20211"/>
    <cellStyle name="Normal 63 2 9" xfId="11656"/>
    <cellStyle name="Normal 63 2 9 2" xfId="24092"/>
    <cellStyle name="Normal 63 2_Degree data" xfId="2569"/>
    <cellStyle name="Normal 63 3" xfId="466"/>
    <cellStyle name="Normal 63 3 10" xfId="2866"/>
    <cellStyle name="Normal 63 3 10 2" xfId="15386"/>
    <cellStyle name="Normal 63 3 11" xfId="13287"/>
    <cellStyle name="Normal 63 3 2" xfId="826"/>
    <cellStyle name="Normal 63 3 2 2" xfId="1603"/>
    <cellStyle name="Normal 63 3 2 2 2" xfId="9322"/>
    <cellStyle name="Normal 63 3 2 2 2 2" xfId="21767"/>
    <cellStyle name="Normal 63 3 2 2 3" xfId="4304"/>
    <cellStyle name="Normal 63 3 2 2 3 2" xfId="16760"/>
    <cellStyle name="Normal 63 3 2 2 4" xfId="14406"/>
    <cellStyle name="Normal 63 3 2 3" xfId="5749"/>
    <cellStyle name="Normal 63 3 2 3 2" xfId="10765"/>
    <cellStyle name="Normal 63 3 2 3 2 2" xfId="23210"/>
    <cellStyle name="Normal 63 3 2 3 3" xfId="18203"/>
    <cellStyle name="Normal 63 3 2 4" xfId="8438"/>
    <cellStyle name="Normal 63 3 2 4 2" xfId="20884"/>
    <cellStyle name="Normal 63 3 2 5" xfId="12219"/>
    <cellStyle name="Normal 63 3 2 5 2" xfId="24655"/>
    <cellStyle name="Normal 63 3 2 6" xfId="6915"/>
    <cellStyle name="Normal 63 3 2 6 2" xfId="19366"/>
    <cellStyle name="Normal 63 3 2 7" xfId="3369"/>
    <cellStyle name="Normal 63 3 2 7 2" xfId="15877"/>
    <cellStyle name="Normal 63 3 2 8" xfId="13634"/>
    <cellStyle name="Normal 63 3 3" xfId="1951"/>
    <cellStyle name="Normal 63 3 3 2" xfId="4690"/>
    <cellStyle name="Normal 63 3 3 2 2" xfId="9708"/>
    <cellStyle name="Normal 63 3 3 2 2 2" xfId="22153"/>
    <cellStyle name="Normal 63 3 3 2 3" xfId="17146"/>
    <cellStyle name="Normal 63 3 3 3" xfId="6098"/>
    <cellStyle name="Normal 63 3 3 3 2" xfId="11113"/>
    <cellStyle name="Normal 63 3 3 3 2 2" xfId="23558"/>
    <cellStyle name="Normal 63 3 3 3 3" xfId="18551"/>
    <cellStyle name="Normal 63 3 3 4" xfId="8824"/>
    <cellStyle name="Normal 63 3 3 4 2" xfId="21270"/>
    <cellStyle name="Normal 63 3 3 5" xfId="12567"/>
    <cellStyle name="Normal 63 3 3 5 2" xfId="25003"/>
    <cellStyle name="Normal 63 3 3 6" xfId="7301"/>
    <cellStyle name="Normal 63 3 3 6 2" xfId="19752"/>
    <cellStyle name="Normal 63 3 3 7" xfId="3755"/>
    <cellStyle name="Normal 63 3 3 7 2" xfId="16263"/>
    <cellStyle name="Normal 63 3 3 8" xfId="14754"/>
    <cellStyle name="Normal 63 3 4" xfId="2389"/>
    <cellStyle name="Normal 63 3 4 2" xfId="5014"/>
    <cellStyle name="Normal 63 3 4 2 2" xfId="10031"/>
    <cellStyle name="Normal 63 3 4 2 2 2" xfId="22476"/>
    <cellStyle name="Normal 63 3 4 2 3" xfId="17469"/>
    <cellStyle name="Normal 63 3 4 3" xfId="6412"/>
    <cellStyle name="Normal 63 3 4 3 2" xfId="11427"/>
    <cellStyle name="Normal 63 3 4 3 2 2" xfId="23872"/>
    <cellStyle name="Normal 63 3 4 3 3" xfId="18865"/>
    <cellStyle name="Normal 63 3 4 4" xfId="8119"/>
    <cellStyle name="Normal 63 3 4 4 2" xfId="20567"/>
    <cellStyle name="Normal 63 3 4 5" xfId="12881"/>
    <cellStyle name="Normal 63 3 4 5 2" xfId="25317"/>
    <cellStyle name="Normal 63 3 4 6" xfId="7625"/>
    <cellStyle name="Normal 63 3 4 6 2" xfId="20075"/>
    <cellStyle name="Normal 63 3 4 7" xfId="3049"/>
    <cellStyle name="Normal 63 3 4 7 2" xfId="15560"/>
    <cellStyle name="Normal 63 3 4 8" xfId="15068"/>
    <cellStyle name="Normal 63 3 5" xfId="1222"/>
    <cellStyle name="Normal 63 3 5 2" xfId="9005"/>
    <cellStyle name="Normal 63 3 5 2 2" xfId="21450"/>
    <cellStyle name="Normal 63 3 5 3" xfId="3987"/>
    <cellStyle name="Normal 63 3 5 3 2" xfId="16443"/>
    <cellStyle name="Normal 63 3 5 4" xfId="14025"/>
    <cellStyle name="Normal 63 3 6" xfId="5368"/>
    <cellStyle name="Normal 63 3 6 2" xfId="10384"/>
    <cellStyle name="Normal 63 3 6 2 2" xfId="22829"/>
    <cellStyle name="Normal 63 3 6 3" xfId="17822"/>
    <cellStyle name="Normal 63 3 7" xfId="7945"/>
    <cellStyle name="Normal 63 3 7 2" xfId="20393"/>
    <cellStyle name="Normal 63 3 8" xfId="11838"/>
    <cellStyle name="Normal 63 3 8 2" xfId="24274"/>
    <cellStyle name="Normal 63 3 9" xfId="6598"/>
    <cellStyle name="Normal 63 3 9 2" xfId="19049"/>
    <cellStyle name="Normal 63 3_Degree data" xfId="2571"/>
    <cellStyle name="Normal 63 4" xfId="381"/>
    <cellStyle name="Normal 63 4 10" xfId="13205"/>
    <cellStyle name="Normal 63 4 2" xfId="742"/>
    <cellStyle name="Normal 63 4 2 2" xfId="1604"/>
    <cellStyle name="Normal 63 4 2 2 2" xfId="9709"/>
    <cellStyle name="Normal 63 4 2 2 2 2" xfId="22154"/>
    <cellStyle name="Normal 63 4 2 2 3" xfId="4691"/>
    <cellStyle name="Normal 63 4 2 2 3 2" xfId="17147"/>
    <cellStyle name="Normal 63 4 2 2 4" xfId="14407"/>
    <cellStyle name="Normal 63 4 2 3" xfId="5750"/>
    <cellStyle name="Normal 63 4 2 3 2" xfId="10766"/>
    <cellStyle name="Normal 63 4 2 3 2 2" xfId="23211"/>
    <cellStyle name="Normal 63 4 2 3 3" xfId="18204"/>
    <cellStyle name="Normal 63 4 2 4" xfId="8825"/>
    <cellStyle name="Normal 63 4 2 4 2" xfId="21271"/>
    <cellStyle name="Normal 63 4 2 5" xfId="12220"/>
    <cellStyle name="Normal 63 4 2 5 2" xfId="24656"/>
    <cellStyle name="Normal 63 4 2 6" xfId="7302"/>
    <cellStyle name="Normal 63 4 2 6 2" xfId="19753"/>
    <cellStyle name="Normal 63 4 2 7" xfId="3756"/>
    <cellStyle name="Normal 63 4 2 7 2" xfId="16264"/>
    <cellStyle name="Normal 63 4 2 8" xfId="13552"/>
    <cellStyle name="Normal 63 4 3" xfId="1952"/>
    <cellStyle name="Normal 63 4 3 2" xfId="4932"/>
    <cellStyle name="Normal 63 4 3 2 2" xfId="9949"/>
    <cellStyle name="Normal 63 4 3 2 2 2" xfId="22394"/>
    <cellStyle name="Normal 63 4 3 2 3" xfId="17387"/>
    <cellStyle name="Normal 63 4 3 3" xfId="6099"/>
    <cellStyle name="Normal 63 4 3 3 2" xfId="11114"/>
    <cellStyle name="Normal 63 4 3 3 2 2" xfId="23559"/>
    <cellStyle name="Normal 63 4 3 3 3" xfId="18552"/>
    <cellStyle name="Normal 63 4 3 4" xfId="8356"/>
    <cellStyle name="Normal 63 4 3 4 2" xfId="20802"/>
    <cellStyle name="Normal 63 4 3 5" xfId="12568"/>
    <cellStyle name="Normal 63 4 3 5 2" xfId="25004"/>
    <cellStyle name="Normal 63 4 3 6" xfId="7543"/>
    <cellStyle name="Normal 63 4 3 6 2" xfId="19993"/>
    <cellStyle name="Normal 63 4 3 7" xfId="3287"/>
    <cellStyle name="Normal 63 4 3 7 2" xfId="15795"/>
    <cellStyle name="Normal 63 4 3 8" xfId="14755"/>
    <cellStyle name="Normal 63 4 4" xfId="2304"/>
    <cellStyle name="Normal 63 4 4 2" xfId="6330"/>
    <cellStyle name="Normal 63 4 4 2 2" xfId="11345"/>
    <cellStyle name="Normal 63 4 4 2 2 2" xfId="23790"/>
    <cellStyle name="Normal 63 4 4 2 3" xfId="18783"/>
    <cellStyle name="Normal 63 4 4 3" xfId="12799"/>
    <cellStyle name="Normal 63 4 4 3 2" xfId="25235"/>
    <cellStyle name="Normal 63 4 4 4" xfId="9240"/>
    <cellStyle name="Normal 63 4 4 4 2" xfId="21685"/>
    <cellStyle name="Normal 63 4 4 5" xfId="4222"/>
    <cellStyle name="Normal 63 4 4 5 2" xfId="16678"/>
    <cellStyle name="Normal 63 4 4 6" xfId="14986"/>
    <cellStyle name="Normal 63 4 5" xfId="1140"/>
    <cellStyle name="Normal 63 4 5 2" xfId="10302"/>
    <cellStyle name="Normal 63 4 5 2 2" xfId="22747"/>
    <cellStyle name="Normal 63 4 5 3" xfId="5286"/>
    <cellStyle name="Normal 63 4 5 3 2" xfId="17740"/>
    <cellStyle name="Normal 63 4 5 4" xfId="13943"/>
    <cellStyle name="Normal 63 4 6" xfId="7863"/>
    <cellStyle name="Normal 63 4 6 2" xfId="20311"/>
    <cellStyle name="Normal 63 4 7" xfId="11756"/>
    <cellStyle name="Normal 63 4 7 2" xfId="24192"/>
    <cellStyle name="Normal 63 4 8" xfId="6833"/>
    <cellStyle name="Normal 63 4 8 2" xfId="19284"/>
    <cellStyle name="Normal 63 4 9" xfId="2784"/>
    <cellStyle name="Normal 63 4 9 2" xfId="15304"/>
    <cellStyle name="Normal 63 4_Degree data" xfId="2572"/>
    <cellStyle name="Normal 63 5" xfId="600"/>
    <cellStyle name="Normal 63 5 2" xfId="1600"/>
    <cellStyle name="Normal 63 5 2 2" xfId="9104"/>
    <cellStyle name="Normal 63 5 2 2 2" xfId="21549"/>
    <cellStyle name="Normal 63 5 2 3" xfId="4086"/>
    <cellStyle name="Normal 63 5 2 3 2" xfId="16542"/>
    <cellStyle name="Normal 63 5 2 4" xfId="14403"/>
    <cellStyle name="Normal 63 5 3" xfId="5746"/>
    <cellStyle name="Normal 63 5 3 2" xfId="10762"/>
    <cellStyle name="Normal 63 5 3 2 2" xfId="23207"/>
    <cellStyle name="Normal 63 5 3 3" xfId="18200"/>
    <cellStyle name="Normal 63 5 4" xfId="8220"/>
    <cellStyle name="Normal 63 5 4 2" xfId="20666"/>
    <cellStyle name="Normal 63 5 5" xfId="12216"/>
    <cellStyle name="Normal 63 5 5 2" xfId="24652"/>
    <cellStyle name="Normal 63 5 6" xfId="6697"/>
    <cellStyle name="Normal 63 5 6 2" xfId="19148"/>
    <cellStyle name="Normal 63 5 7" xfId="3151"/>
    <cellStyle name="Normal 63 5 7 2" xfId="15659"/>
    <cellStyle name="Normal 63 5 8" xfId="13416"/>
    <cellStyle name="Normal 63 6" xfId="1948"/>
    <cellStyle name="Normal 63 6 2" xfId="4687"/>
    <cellStyle name="Normal 63 6 2 2" xfId="9705"/>
    <cellStyle name="Normal 63 6 2 2 2" xfId="22150"/>
    <cellStyle name="Normal 63 6 2 3" xfId="17143"/>
    <cellStyle name="Normal 63 6 3" xfId="6095"/>
    <cellStyle name="Normal 63 6 3 2" xfId="11110"/>
    <cellStyle name="Normal 63 6 3 2 2" xfId="23555"/>
    <cellStyle name="Normal 63 6 3 3" xfId="18548"/>
    <cellStyle name="Normal 63 6 4" xfId="8821"/>
    <cellStyle name="Normal 63 6 4 2" xfId="21267"/>
    <cellStyle name="Normal 63 6 5" xfId="12564"/>
    <cellStyle name="Normal 63 6 5 2" xfId="25000"/>
    <cellStyle name="Normal 63 6 6" xfId="7298"/>
    <cellStyle name="Normal 63 6 6 2" xfId="19749"/>
    <cellStyle name="Normal 63 6 7" xfId="3752"/>
    <cellStyle name="Normal 63 6 7 2" xfId="16260"/>
    <cellStyle name="Normal 63 6 8" xfId="14751"/>
    <cellStyle name="Normal 63 7" xfId="2157"/>
    <cellStyle name="Normal 63 7 2" xfId="4796"/>
    <cellStyle name="Normal 63 7 2 2" xfId="9813"/>
    <cellStyle name="Normal 63 7 2 2 2" xfId="22258"/>
    <cellStyle name="Normal 63 7 2 3" xfId="17251"/>
    <cellStyle name="Normal 63 7 3" xfId="6194"/>
    <cellStyle name="Normal 63 7 3 2" xfId="11209"/>
    <cellStyle name="Normal 63 7 3 2 2" xfId="23654"/>
    <cellStyle name="Normal 63 7 3 3" xfId="18647"/>
    <cellStyle name="Normal 63 7 4" xfId="8036"/>
    <cellStyle name="Normal 63 7 4 2" xfId="20484"/>
    <cellStyle name="Normal 63 7 5" xfId="12663"/>
    <cellStyle name="Normal 63 7 5 2" xfId="25099"/>
    <cellStyle name="Normal 63 7 6" xfId="7407"/>
    <cellStyle name="Normal 63 7 6 2" xfId="19857"/>
    <cellStyle name="Normal 63 7 7" xfId="2960"/>
    <cellStyle name="Normal 63 7 7 2" xfId="15477"/>
    <cellStyle name="Normal 63 7 8" xfId="14850"/>
    <cellStyle name="Normal 63 8" xfId="1004"/>
    <cellStyle name="Normal 63 8 2" xfId="8923"/>
    <cellStyle name="Normal 63 8 2 2" xfId="21368"/>
    <cellStyle name="Normal 63 8 3" xfId="3905"/>
    <cellStyle name="Normal 63 8 3 2" xfId="16361"/>
    <cellStyle name="Normal 63 8 4" xfId="13807"/>
    <cellStyle name="Normal 63 9" xfId="5148"/>
    <cellStyle name="Normal 63 9 2" xfId="10164"/>
    <cellStyle name="Normal 63 9 2 2" xfId="22609"/>
    <cellStyle name="Normal 63 9 3" xfId="17602"/>
    <cellStyle name="Normal 63_Degree data" xfId="2568"/>
    <cellStyle name="Normal 64" xfId="282"/>
    <cellStyle name="Normal 64 2" xfId="645"/>
    <cellStyle name="Normal 64 3" xfId="2967"/>
    <cellStyle name="Normal 64_Degree data" xfId="2573"/>
    <cellStyle name="Normal 65" xfId="284"/>
    <cellStyle name="Normal 65 2" xfId="647"/>
    <cellStyle name="Normal 65 3" xfId="2969"/>
    <cellStyle name="Normal 65_Degree data" xfId="2574"/>
    <cellStyle name="Normal 66" xfId="283"/>
    <cellStyle name="Normal 66 2" xfId="646"/>
    <cellStyle name="Normal 66 3" xfId="2968"/>
    <cellStyle name="Normal 66_Degree data" xfId="2575"/>
    <cellStyle name="Normal 67" xfId="316"/>
    <cellStyle name="Normal 67 2" xfId="678"/>
    <cellStyle name="Normal 67 3" xfId="3001"/>
    <cellStyle name="Normal 67_Degree data" xfId="2576"/>
    <cellStyle name="Normal 68" xfId="418"/>
    <cellStyle name="Normal 68 2" xfId="779"/>
    <cellStyle name="Normal 68 3" xfId="3002"/>
    <cellStyle name="Normal 68_Degree data" xfId="2577"/>
    <cellStyle name="Normal 69" xfId="447"/>
    <cellStyle name="Normal 69 2" xfId="808"/>
    <cellStyle name="Normal 69 3" xfId="3031"/>
    <cellStyle name="Normal 69_Degree data" xfId="2578"/>
    <cellStyle name="Normal 7" xfId="89"/>
    <cellStyle name="Normal 7 10" xfId="548"/>
    <cellStyle name="Normal 7 10 2" xfId="1605"/>
    <cellStyle name="Normal 7 10 2 2" xfId="9710"/>
    <cellStyle name="Normal 7 10 2 2 2" xfId="22155"/>
    <cellStyle name="Normal 7 10 2 3" xfId="4692"/>
    <cellStyle name="Normal 7 10 2 3 2" xfId="17148"/>
    <cellStyle name="Normal 7 10 2 4" xfId="14408"/>
    <cellStyle name="Normal 7 10 3" xfId="5752"/>
    <cellStyle name="Normal 7 10 3 2" xfId="10767"/>
    <cellStyle name="Normal 7 10 3 2 2" xfId="23212"/>
    <cellStyle name="Normal 7 10 3 3" xfId="18205"/>
    <cellStyle name="Normal 7 10 4" xfId="8826"/>
    <cellStyle name="Normal 7 10 4 2" xfId="21272"/>
    <cellStyle name="Normal 7 10 5" xfId="12221"/>
    <cellStyle name="Normal 7 10 5 2" xfId="24657"/>
    <cellStyle name="Normal 7 10 6" xfId="7303"/>
    <cellStyle name="Normal 7 10 6 2" xfId="19754"/>
    <cellStyle name="Normal 7 10 7" xfId="3757"/>
    <cellStyle name="Normal 7 10 7 2" xfId="16265"/>
    <cellStyle name="Normal 7 10 8" xfId="13365"/>
    <cellStyle name="Normal 7 11" xfId="1953"/>
    <cellStyle name="Normal 7 11 2" xfId="4745"/>
    <cellStyle name="Normal 7 11 2 2" xfId="9762"/>
    <cellStyle name="Normal 7 11 2 2 2" xfId="22207"/>
    <cellStyle name="Normal 7 11 2 3" xfId="17200"/>
    <cellStyle name="Normal 7 11 3" xfId="6100"/>
    <cellStyle name="Normal 7 11 3 2" xfId="11115"/>
    <cellStyle name="Normal 7 11 3 2 2" xfId="23560"/>
    <cellStyle name="Normal 7 11 3 3" xfId="18553"/>
    <cellStyle name="Normal 7 11 4" xfId="8020"/>
    <cellStyle name="Normal 7 11 4 2" xfId="20468"/>
    <cellStyle name="Normal 7 11 5" xfId="12569"/>
    <cellStyle name="Normal 7 11 5 2" xfId="25005"/>
    <cellStyle name="Normal 7 11 6" xfId="7356"/>
    <cellStyle name="Normal 7 11 6 2" xfId="19806"/>
    <cellStyle name="Normal 7 11 7" xfId="2941"/>
    <cellStyle name="Normal 7 11 7 2" xfId="15461"/>
    <cellStyle name="Normal 7 11 8" xfId="14756"/>
    <cellStyle name="Normal 7 12" xfId="2064"/>
    <cellStyle name="Normal 7 12 2" xfId="6143"/>
    <cellStyle name="Normal 7 12 2 2" xfId="11158"/>
    <cellStyle name="Normal 7 12 2 2 2" xfId="23603"/>
    <cellStyle name="Normal 7 12 2 3" xfId="18596"/>
    <cellStyle name="Normal 7 12 3" xfId="12612"/>
    <cellStyle name="Normal 7 12 3 2" xfId="25048"/>
    <cellStyle name="Normal 7 12 4" xfId="8906"/>
    <cellStyle name="Normal 7 12 4 2" xfId="21351"/>
    <cellStyle name="Normal 7 12 5" xfId="3888"/>
    <cellStyle name="Normal 7 12 5 2" xfId="16344"/>
    <cellStyle name="Normal 7 12 6" xfId="14799"/>
    <cellStyle name="Normal 7 13" xfId="953"/>
    <cellStyle name="Normal 7 13 2" xfId="11569"/>
    <cellStyle name="Normal 7 13 2 2" xfId="24005"/>
    <cellStyle name="Normal 7 13 3" xfId="10113"/>
    <cellStyle name="Normal 7 13 3 2" xfId="22558"/>
    <cellStyle name="Normal 7 13 4" xfId="5097"/>
    <cellStyle name="Normal 7 13 4 2" xfId="17551"/>
    <cellStyle name="Normal 7 13 5" xfId="13756"/>
    <cellStyle name="Normal 7 14" xfId="913"/>
    <cellStyle name="Normal 7 14 2" xfId="7708"/>
    <cellStyle name="Normal 7 14 2 2" xfId="20156"/>
    <cellStyle name="Normal 7 14 3" xfId="13716"/>
    <cellStyle name="Normal 7 15" xfId="11529"/>
    <cellStyle name="Normal 7 15 2" xfId="23965"/>
    <cellStyle name="Normal 7 16" xfId="6500"/>
    <cellStyle name="Normal 7 16 2" xfId="18951"/>
    <cellStyle name="Normal 7 17" xfId="2627"/>
    <cellStyle name="Normal 7 17 2" xfId="15149"/>
    <cellStyle name="Normal 7 18" xfId="12964"/>
    <cellStyle name="Normal 7 2" xfId="136"/>
    <cellStyle name="Normal 7 2 10" xfId="965"/>
    <cellStyle name="Normal 7 2 10 2" xfId="11581"/>
    <cellStyle name="Normal 7 2 10 2 2" xfId="24017"/>
    <cellStyle name="Normal 7 2 10 3" xfId="10125"/>
    <cellStyle name="Normal 7 2 10 3 2" xfId="22570"/>
    <cellStyle name="Normal 7 2 10 4" xfId="5109"/>
    <cellStyle name="Normal 7 2 10 4 2" xfId="17563"/>
    <cellStyle name="Normal 7 2 10 5" xfId="13768"/>
    <cellStyle name="Normal 7 2 11" xfId="935"/>
    <cellStyle name="Normal 7 2 11 2" xfId="7733"/>
    <cellStyle name="Normal 7 2 11 2 2" xfId="20181"/>
    <cellStyle name="Normal 7 2 11 3" xfId="13738"/>
    <cellStyle name="Normal 7 2 12" xfId="11551"/>
    <cellStyle name="Normal 7 2 12 2" xfId="23987"/>
    <cellStyle name="Normal 7 2 13" xfId="6513"/>
    <cellStyle name="Normal 7 2 13 2" xfId="18964"/>
    <cellStyle name="Normal 7 2 14" xfId="2654"/>
    <cellStyle name="Normal 7 2 14 2" xfId="15174"/>
    <cellStyle name="Normal 7 2 15" xfId="12976"/>
    <cellStyle name="Normal 7 2 2" xfId="162"/>
    <cellStyle name="Normal 7 2 2 10" xfId="11683"/>
    <cellStyle name="Normal 7 2 2 10 2" xfId="24119"/>
    <cellStyle name="Normal 7 2 2 11" xfId="6543"/>
    <cellStyle name="Normal 7 2 2 11 2" xfId="18994"/>
    <cellStyle name="Normal 7 2 2 12" xfId="2711"/>
    <cellStyle name="Normal 7 2 2 12 2" xfId="15231"/>
    <cellStyle name="Normal 7 2 2 13" xfId="13000"/>
    <cellStyle name="Normal 7 2 2 2" xfId="515"/>
    <cellStyle name="Normal 7 2 2 2 10" xfId="2915"/>
    <cellStyle name="Normal 7 2 2 2 10 2" xfId="15435"/>
    <cellStyle name="Normal 7 2 2 2 11" xfId="13336"/>
    <cellStyle name="Normal 7 2 2 2 2" xfId="875"/>
    <cellStyle name="Normal 7 2 2 2 2 2" xfId="1608"/>
    <cellStyle name="Normal 7 2 2 2 2 2 2" xfId="9371"/>
    <cellStyle name="Normal 7 2 2 2 2 2 2 2" xfId="21816"/>
    <cellStyle name="Normal 7 2 2 2 2 2 3" xfId="4353"/>
    <cellStyle name="Normal 7 2 2 2 2 2 3 2" xfId="16809"/>
    <cellStyle name="Normal 7 2 2 2 2 2 4" xfId="14411"/>
    <cellStyle name="Normal 7 2 2 2 2 3" xfId="5755"/>
    <cellStyle name="Normal 7 2 2 2 2 3 2" xfId="10770"/>
    <cellStyle name="Normal 7 2 2 2 2 3 2 2" xfId="23215"/>
    <cellStyle name="Normal 7 2 2 2 2 3 3" xfId="18208"/>
    <cellStyle name="Normal 7 2 2 2 2 4" xfId="8487"/>
    <cellStyle name="Normal 7 2 2 2 2 4 2" xfId="20933"/>
    <cellStyle name="Normal 7 2 2 2 2 5" xfId="12224"/>
    <cellStyle name="Normal 7 2 2 2 2 5 2" xfId="24660"/>
    <cellStyle name="Normal 7 2 2 2 2 6" xfId="6964"/>
    <cellStyle name="Normal 7 2 2 2 2 6 2" xfId="19415"/>
    <cellStyle name="Normal 7 2 2 2 2 7" xfId="3418"/>
    <cellStyle name="Normal 7 2 2 2 2 7 2" xfId="15926"/>
    <cellStyle name="Normal 7 2 2 2 2 8" xfId="13683"/>
    <cellStyle name="Normal 7 2 2 2 3" xfId="1956"/>
    <cellStyle name="Normal 7 2 2 2 3 2" xfId="4695"/>
    <cellStyle name="Normal 7 2 2 2 3 2 2" xfId="9713"/>
    <cellStyle name="Normal 7 2 2 2 3 2 2 2" xfId="22158"/>
    <cellStyle name="Normal 7 2 2 2 3 2 3" xfId="17151"/>
    <cellStyle name="Normal 7 2 2 2 3 3" xfId="6103"/>
    <cellStyle name="Normal 7 2 2 2 3 3 2" xfId="11118"/>
    <cellStyle name="Normal 7 2 2 2 3 3 2 2" xfId="23563"/>
    <cellStyle name="Normal 7 2 2 2 3 3 3" xfId="18556"/>
    <cellStyle name="Normal 7 2 2 2 3 4" xfId="8829"/>
    <cellStyle name="Normal 7 2 2 2 3 4 2" xfId="21275"/>
    <cellStyle name="Normal 7 2 2 2 3 5" xfId="12572"/>
    <cellStyle name="Normal 7 2 2 2 3 5 2" xfId="25008"/>
    <cellStyle name="Normal 7 2 2 2 3 6" xfId="7306"/>
    <cellStyle name="Normal 7 2 2 2 3 6 2" xfId="19757"/>
    <cellStyle name="Normal 7 2 2 2 3 7" xfId="3760"/>
    <cellStyle name="Normal 7 2 2 2 3 7 2" xfId="16268"/>
    <cellStyle name="Normal 7 2 2 2 3 8" xfId="14759"/>
    <cellStyle name="Normal 7 2 2 2 4" xfId="2438"/>
    <cellStyle name="Normal 7 2 2 2 4 2" xfId="5063"/>
    <cellStyle name="Normal 7 2 2 2 4 2 2" xfId="10080"/>
    <cellStyle name="Normal 7 2 2 2 4 2 2 2" xfId="22525"/>
    <cellStyle name="Normal 7 2 2 2 4 2 3" xfId="17518"/>
    <cellStyle name="Normal 7 2 2 2 4 3" xfId="6461"/>
    <cellStyle name="Normal 7 2 2 2 4 3 2" xfId="11476"/>
    <cellStyle name="Normal 7 2 2 2 4 3 2 2" xfId="23921"/>
    <cellStyle name="Normal 7 2 2 2 4 3 3" xfId="18914"/>
    <cellStyle name="Normal 7 2 2 2 4 4" xfId="8168"/>
    <cellStyle name="Normal 7 2 2 2 4 4 2" xfId="20616"/>
    <cellStyle name="Normal 7 2 2 2 4 5" xfId="12930"/>
    <cellStyle name="Normal 7 2 2 2 4 5 2" xfId="25366"/>
    <cellStyle name="Normal 7 2 2 2 4 6" xfId="7674"/>
    <cellStyle name="Normal 7 2 2 2 4 6 2" xfId="20124"/>
    <cellStyle name="Normal 7 2 2 2 4 7" xfId="3098"/>
    <cellStyle name="Normal 7 2 2 2 4 7 2" xfId="15609"/>
    <cellStyle name="Normal 7 2 2 2 4 8" xfId="15117"/>
    <cellStyle name="Normal 7 2 2 2 5" xfId="1271"/>
    <cellStyle name="Normal 7 2 2 2 5 2" xfId="9054"/>
    <cellStyle name="Normal 7 2 2 2 5 2 2" xfId="21499"/>
    <cellStyle name="Normal 7 2 2 2 5 3" xfId="4036"/>
    <cellStyle name="Normal 7 2 2 2 5 3 2" xfId="16492"/>
    <cellStyle name="Normal 7 2 2 2 5 4" xfId="14074"/>
    <cellStyle name="Normal 7 2 2 2 6" xfId="5417"/>
    <cellStyle name="Normal 7 2 2 2 6 2" xfId="10433"/>
    <cellStyle name="Normal 7 2 2 2 6 2 2" xfId="22878"/>
    <cellStyle name="Normal 7 2 2 2 6 3" xfId="17871"/>
    <cellStyle name="Normal 7 2 2 2 7" xfId="7994"/>
    <cellStyle name="Normal 7 2 2 2 7 2" xfId="20442"/>
    <cellStyle name="Normal 7 2 2 2 8" xfId="11887"/>
    <cellStyle name="Normal 7 2 2 2 8 2" xfId="24323"/>
    <cellStyle name="Normal 7 2 2 2 9" xfId="6647"/>
    <cellStyle name="Normal 7 2 2 2 9 2" xfId="19098"/>
    <cellStyle name="Normal 7 2 2 2_Degree data" xfId="2582"/>
    <cellStyle name="Normal 7 2 2 3" xfId="408"/>
    <cellStyle name="Normal 7 2 2 3 10" xfId="13232"/>
    <cellStyle name="Normal 7 2 2 3 2" xfId="769"/>
    <cellStyle name="Normal 7 2 2 3 2 2" xfId="1609"/>
    <cellStyle name="Normal 7 2 2 3 2 2 2" xfId="9714"/>
    <cellStyle name="Normal 7 2 2 3 2 2 2 2" xfId="22159"/>
    <cellStyle name="Normal 7 2 2 3 2 2 3" xfId="4696"/>
    <cellStyle name="Normal 7 2 2 3 2 2 3 2" xfId="17152"/>
    <cellStyle name="Normal 7 2 2 3 2 2 4" xfId="14412"/>
    <cellStyle name="Normal 7 2 2 3 2 3" xfId="5756"/>
    <cellStyle name="Normal 7 2 2 3 2 3 2" xfId="10771"/>
    <cellStyle name="Normal 7 2 2 3 2 3 2 2" xfId="23216"/>
    <cellStyle name="Normal 7 2 2 3 2 3 3" xfId="18209"/>
    <cellStyle name="Normal 7 2 2 3 2 4" xfId="8830"/>
    <cellStyle name="Normal 7 2 2 3 2 4 2" xfId="21276"/>
    <cellStyle name="Normal 7 2 2 3 2 5" xfId="12225"/>
    <cellStyle name="Normal 7 2 2 3 2 5 2" xfId="24661"/>
    <cellStyle name="Normal 7 2 2 3 2 6" xfId="7307"/>
    <cellStyle name="Normal 7 2 2 3 2 6 2" xfId="19758"/>
    <cellStyle name="Normal 7 2 2 3 2 7" xfId="3761"/>
    <cellStyle name="Normal 7 2 2 3 2 7 2" xfId="16269"/>
    <cellStyle name="Normal 7 2 2 3 2 8" xfId="13579"/>
    <cellStyle name="Normal 7 2 2 3 3" xfId="1957"/>
    <cellStyle name="Normal 7 2 2 3 3 2" xfId="4959"/>
    <cellStyle name="Normal 7 2 2 3 3 2 2" xfId="9976"/>
    <cellStyle name="Normal 7 2 2 3 3 2 2 2" xfId="22421"/>
    <cellStyle name="Normal 7 2 2 3 3 2 3" xfId="17414"/>
    <cellStyle name="Normal 7 2 2 3 3 3" xfId="6104"/>
    <cellStyle name="Normal 7 2 2 3 3 3 2" xfId="11119"/>
    <cellStyle name="Normal 7 2 2 3 3 3 2 2" xfId="23564"/>
    <cellStyle name="Normal 7 2 2 3 3 3 3" xfId="18557"/>
    <cellStyle name="Normal 7 2 2 3 3 4" xfId="8383"/>
    <cellStyle name="Normal 7 2 2 3 3 4 2" xfId="20829"/>
    <cellStyle name="Normal 7 2 2 3 3 5" xfId="12573"/>
    <cellStyle name="Normal 7 2 2 3 3 5 2" xfId="25009"/>
    <cellStyle name="Normal 7 2 2 3 3 6" xfId="7570"/>
    <cellStyle name="Normal 7 2 2 3 3 6 2" xfId="20020"/>
    <cellStyle name="Normal 7 2 2 3 3 7" xfId="3314"/>
    <cellStyle name="Normal 7 2 2 3 3 7 2" xfId="15822"/>
    <cellStyle name="Normal 7 2 2 3 3 8" xfId="14760"/>
    <cellStyle name="Normal 7 2 2 3 4" xfId="2331"/>
    <cellStyle name="Normal 7 2 2 3 4 2" xfId="6357"/>
    <cellStyle name="Normal 7 2 2 3 4 2 2" xfId="11372"/>
    <cellStyle name="Normal 7 2 2 3 4 2 2 2" xfId="23817"/>
    <cellStyle name="Normal 7 2 2 3 4 2 3" xfId="18810"/>
    <cellStyle name="Normal 7 2 2 3 4 3" xfId="12826"/>
    <cellStyle name="Normal 7 2 2 3 4 3 2" xfId="25262"/>
    <cellStyle name="Normal 7 2 2 3 4 4" xfId="9267"/>
    <cellStyle name="Normal 7 2 2 3 4 4 2" xfId="21712"/>
    <cellStyle name="Normal 7 2 2 3 4 5" xfId="4249"/>
    <cellStyle name="Normal 7 2 2 3 4 5 2" xfId="16705"/>
    <cellStyle name="Normal 7 2 2 3 4 6" xfId="15013"/>
    <cellStyle name="Normal 7 2 2 3 5" xfId="1167"/>
    <cellStyle name="Normal 7 2 2 3 5 2" xfId="10329"/>
    <cellStyle name="Normal 7 2 2 3 5 2 2" xfId="22774"/>
    <cellStyle name="Normal 7 2 2 3 5 3" xfId="5313"/>
    <cellStyle name="Normal 7 2 2 3 5 3 2" xfId="17767"/>
    <cellStyle name="Normal 7 2 2 3 5 4" xfId="13970"/>
    <cellStyle name="Normal 7 2 2 3 6" xfId="7890"/>
    <cellStyle name="Normal 7 2 2 3 6 2" xfId="20338"/>
    <cellStyle name="Normal 7 2 2 3 7" xfId="11783"/>
    <cellStyle name="Normal 7 2 2 3 7 2" xfId="24219"/>
    <cellStyle name="Normal 7 2 2 3 8" xfId="6860"/>
    <cellStyle name="Normal 7 2 2 3 8 2" xfId="19311"/>
    <cellStyle name="Normal 7 2 2 3 9" xfId="2811"/>
    <cellStyle name="Normal 7 2 2 3 9 2" xfId="15331"/>
    <cellStyle name="Normal 7 2 2 3_Degree data" xfId="2583"/>
    <cellStyle name="Normal 7 2 2 4" xfId="306"/>
    <cellStyle name="Normal 7 2 2 4 2" xfId="1607"/>
    <cellStyle name="Normal 7 2 2 4 2 2" xfId="9167"/>
    <cellStyle name="Normal 7 2 2 4 2 2 2" xfId="21612"/>
    <cellStyle name="Normal 7 2 2 4 2 3" xfId="4149"/>
    <cellStyle name="Normal 7 2 2 4 2 3 2" xfId="16605"/>
    <cellStyle name="Normal 7 2 2 4 2 4" xfId="14410"/>
    <cellStyle name="Normal 7 2 2 4 3" xfId="5754"/>
    <cellStyle name="Normal 7 2 2 4 3 2" xfId="10769"/>
    <cellStyle name="Normal 7 2 2 4 3 2 2" xfId="23214"/>
    <cellStyle name="Normal 7 2 2 4 3 3" xfId="18207"/>
    <cellStyle name="Normal 7 2 2 4 4" xfId="8283"/>
    <cellStyle name="Normal 7 2 2 4 4 2" xfId="20729"/>
    <cellStyle name="Normal 7 2 2 4 5" xfId="12223"/>
    <cellStyle name="Normal 7 2 2 4 5 2" xfId="24659"/>
    <cellStyle name="Normal 7 2 2 4 6" xfId="6760"/>
    <cellStyle name="Normal 7 2 2 4 6 2" xfId="19211"/>
    <cellStyle name="Normal 7 2 2 4 7" xfId="3214"/>
    <cellStyle name="Normal 7 2 2 4 7 2" xfId="15722"/>
    <cellStyle name="Normal 7 2 2 4 8" xfId="13132"/>
    <cellStyle name="Normal 7 2 2 5" xfId="668"/>
    <cellStyle name="Normal 7 2 2 5 2" xfId="1955"/>
    <cellStyle name="Normal 7 2 2 5 2 2" xfId="9712"/>
    <cellStyle name="Normal 7 2 2 5 2 2 2" xfId="22157"/>
    <cellStyle name="Normal 7 2 2 5 2 3" xfId="4694"/>
    <cellStyle name="Normal 7 2 2 5 2 3 2" xfId="17150"/>
    <cellStyle name="Normal 7 2 2 5 2 4" xfId="14758"/>
    <cellStyle name="Normal 7 2 2 5 3" xfId="6102"/>
    <cellStyle name="Normal 7 2 2 5 3 2" xfId="11117"/>
    <cellStyle name="Normal 7 2 2 5 3 2 2" xfId="23562"/>
    <cellStyle name="Normal 7 2 2 5 3 3" xfId="18555"/>
    <cellStyle name="Normal 7 2 2 5 4" xfId="8828"/>
    <cellStyle name="Normal 7 2 2 5 4 2" xfId="21274"/>
    <cellStyle name="Normal 7 2 2 5 5" xfId="12571"/>
    <cellStyle name="Normal 7 2 2 5 5 2" xfId="25007"/>
    <cellStyle name="Normal 7 2 2 5 6" xfId="7305"/>
    <cellStyle name="Normal 7 2 2 5 6 2" xfId="19756"/>
    <cellStyle name="Normal 7 2 2 5 7" xfId="3759"/>
    <cellStyle name="Normal 7 2 2 5 7 2" xfId="16267"/>
    <cellStyle name="Normal 7 2 2 5 8" xfId="13479"/>
    <cellStyle name="Normal 7 2 2 6" xfId="2229"/>
    <cellStyle name="Normal 7 2 2 6 2" xfId="4859"/>
    <cellStyle name="Normal 7 2 2 6 2 2" xfId="9876"/>
    <cellStyle name="Normal 7 2 2 6 2 2 2" xfId="22321"/>
    <cellStyle name="Normal 7 2 2 6 2 3" xfId="17314"/>
    <cellStyle name="Normal 7 2 2 6 3" xfId="6257"/>
    <cellStyle name="Normal 7 2 2 6 3 2" xfId="11272"/>
    <cellStyle name="Normal 7 2 2 6 3 2 2" xfId="23717"/>
    <cellStyle name="Normal 7 2 2 6 3 3" xfId="18710"/>
    <cellStyle name="Normal 7 2 2 6 4" xfId="8064"/>
    <cellStyle name="Normal 7 2 2 6 4 2" xfId="20512"/>
    <cellStyle name="Normal 7 2 2 6 5" xfId="12726"/>
    <cellStyle name="Normal 7 2 2 6 5 2" xfId="25162"/>
    <cellStyle name="Normal 7 2 2 6 6" xfId="7470"/>
    <cellStyle name="Normal 7 2 2 6 6 2" xfId="19920"/>
    <cellStyle name="Normal 7 2 2 6 7" xfId="2991"/>
    <cellStyle name="Normal 7 2 2 6 7 2" xfId="15505"/>
    <cellStyle name="Normal 7 2 2 6 8" xfId="14913"/>
    <cellStyle name="Normal 7 2 2 7" xfId="1067"/>
    <cellStyle name="Normal 7 2 2 7 2" xfId="8950"/>
    <cellStyle name="Normal 7 2 2 7 2 2" xfId="21395"/>
    <cellStyle name="Normal 7 2 2 7 3" xfId="3932"/>
    <cellStyle name="Normal 7 2 2 7 3 2" xfId="16388"/>
    <cellStyle name="Normal 7 2 2 7 4" xfId="13870"/>
    <cellStyle name="Normal 7 2 2 8" xfId="5213"/>
    <cellStyle name="Normal 7 2 2 8 2" xfId="10229"/>
    <cellStyle name="Normal 7 2 2 8 2 2" xfId="22674"/>
    <cellStyle name="Normal 7 2 2 8 3" xfId="17667"/>
    <cellStyle name="Normal 7 2 2 9" xfId="7790"/>
    <cellStyle name="Normal 7 2 2 9 2" xfId="20238"/>
    <cellStyle name="Normal 7 2 2_Degree data" xfId="2581"/>
    <cellStyle name="Normal 7 2 3" xfId="192"/>
    <cellStyle name="Normal 7 2 3 10" xfId="6586"/>
    <cellStyle name="Normal 7 2 3 10 2" xfId="19037"/>
    <cellStyle name="Normal 7 2 3 11" xfId="2754"/>
    <cellStyle name="Normal 7 2 3 11 2" xfId="15274"/>
    <cellStyle name="Normal 7 2 3 12" xfId="13030"/>
    <cellStyle name="Normal 7 2 3 2" xfId="453"/>
    <cellStyle name="Normal 7 2 3 2 10" xfId="13275"/>
    <cellStyle name="Normal 7 2 3 2 2" xfId="814"/>
    <cellStyle name="Normal 7 2 3 2 2 2" xfId="1611"/>
    <cellStyle name="Normal 7 2 3 2 2 2 2" xfId="9716"/>
    <cellStyle name="Normal 7 2 3 2 2 2 2 2" xfId="22161"/>
    <cellStyle name="Normal 7 2 3 2 2 2 3" xfId="4698"/>
    <cellStyle name="Normal 7 2 3 2 2 2 3 2" xfId="17154"/>
    <cellStyle name="Normal 7 2 3 2 2 2 4" xfId="14414"/>
    <cellStyle name="Normal 7 2 3 2 2 3" xfId="5758"/>
    <cellStyle name="Normal 7 2 3 2 2 3 2" xfId="10773"/>
    <cellStyle name="Normal 7 2 3 2 2 3 2 2" xfId="23218"/>
    <cellStyle name="Normal 7 2 3 2 2 3 3" xfId="18211"/>
    <cellStyle name="Normal 7 2 3 2 2 4" xfId="8832"/>
    <cellStyle name="Normal 7 2 3 2 2 4 2" xfId="21278"/>
    <cellStyle name="Normal 7 2 3 2 2 5" xfId="12227"/>
    <cellStyle name="Normal 7 2 3 2 2 5 2" xfId="24663"/>
    <cellStyle name="Normal 7 2 3 2 2 6" xfId="7309"/>
    <cellStyle name="Normal 7 2 3 2 2 6 2" xfId="19760"/>
    <cellStyle name="Normal 7 2 3 2 2 7" xfId="3763"/>
    <cellStyle name="Normal 7 2 3 2 2 7 2" xfId="16271"/>
    <cellStyle name="Normal 7 2 3 2 2 8" xfId="13622"/>
    <cellStyle name="Normal 7 2 3 2 3" xfId="1959"/>
    <cellStyle name="Normal 7 2 3 2 3 2" xfId="5002"/>
    <cellStyle name="Normal 7 2 3 2 3 2 2" xfId="10019"/>
    <cellStyle name="Normal 7 2 3 2 3 2 2 2" xfId="22464"/>
    <cellStyle name="Normal 7 2 3 2 3 2 3" xfId="17457"/>
    <cellStyle name="Normal 7 2 3 2 3 3" xfId="6106"/>
    <cellStyle name="Normal 7 2 3 2 3 3 2" xfId="11121"/>
    <cellStyle name="Normal 7 2 3 2 3 3 2 2" xfId="23566"/>
    <cellStyle name="Normal 7 2 3 2 3 3 3" xfId="18559"/>
    <cellStyle name="Normal 7 2 3 2 3 4" xfId="8426"/>
    <cellStyle name="Normal 7 2 3 2 3 4 2" xfId="20872"/>
    <cellStyle name="Normal 7 2 3 2 3 5" xfId="12575"/>
    <cellStyle name="Normal 7 2 3 2 3 5 2" xfId="25011"/>
    <cellStyle name="Normal 7 2 3 2 3 6" xfId="7613"/>
    <cellStyle name="Normal 7 2 3 2 3 6 2" xfId="20063"/>
    <cellStyle name="Normal 7 2 3 2 3 7" xfId="3357"/>
    <cellStyle name="Normal 7 2 3 2 3 7 2" xfId="15865"/>
    <cellStyle name="Normal 7 2 3 2 3 8" xfId="14762"/>
    <cellStyle name="Normal 7 2 3 2 4" xfId="2376"/>
    <cellStyle name="Normal 7 2 3 2 4 2" xfId="6400"/>
    <cellStyle name="Normal 7 2 3 2 4 2 2" xfId="11415"/>
    <cellStyle name="Normal 7 2 3 2 4 2 2 2" xfId="23860"/>
    <cellStyle name="Normal 7 2 3 2 4 2 3" xfId="18853"/>
    <cellStyle name="Normal 7 2 3 2 4 3" xfId="12869"/>
    <cellStyle name="Normal 7 2 3 2 4 3 2" xfId="25305"/>
    <cellStyle name="Normal 7 2 3 2 4 4" xfId="9310"/>
    <cellStyle name="Normal 7 2 3 2 4 4 2" xfId="21755"/>
    <cellStyle name="Normal 7 2 3 2 4 5" xfId="4292"/>
    <cellStyle name="Normal 7 2 3 2 4 5 2" xfId="16748"/>
    <cellStyle name="Normal 7 2 3 2 4 6" xfId="15056"/>
    <cellStyle name="Normal 7 2 3 2 5" xfId="1210"/>
    <cellStyle name="Normal 7 2 3 2 5 2" xfId="10372"/>
    <cellStyle name="Normal 7 2 3 2 5 2 2" xfId="22817"/>
    <cellStyle name="Normal 7 2 3 2 5 3" xfId="5356"/>
    <cellStyle name="Normal 7 2 3 2 5 3 2" xfId="17810"/>
    <cellStyle name="Normal 7 2 3 2 5 4" xfId="14013"/>
    <cellStyle name="Normal 7 2 3 2 6" xfId="7933"/>
    <cellStyle name="Normal 7 2 3 2 6 2" xfId="20381"/>
    <cellStyle name="Normal 7 2 3 2 7" xfId="11826"/>
    <cellStyle name="Normal 7 2 3 2 7 2" xfId="24262"/>
    <cellStyle name="Normal 7 2 3 2 8" xfId="6903"/>
    <cellStyle name="Normal 7 2 3 2 8 2" xfId="19354"/>
    <cellStyle name="Normal 7 2 3 2 9" xfId="2854"/>
    <cellStyle name="Normal 7 2 3 2 9 2" xfId="15374"/>
    <cellStyle name="Normal 7 2 3 2_Degree data" xfId="2585"/>
    <cellStyle name="Normal 7 2 3 3" xfId="351"/>
    <cellStyle name="Normal 7 2 3 3 2" xfId="1610"/>
    <cellStyle name="Normal 7 2 3 3 2 2" xfId="9210"/>
    <cellStyle name="Normal 7 2 3 3 2 2 2" xfId="21655"/>
    <cellStyle name="Normal 7 2 3 3 2 3" xfId="4192"/>
    <cellStyle name="Normal 7 2 3 3 2 3 2" xfId="16648"/>
    <cellStyle name="Normal 7 2 3 3 2 4" xfId="14413"/>
    <cellStyle name="Normal 7 2 3 3 3" xfId="5757"/>
    <cellStyle name="Normal 7 2 3 3 3 2" xfId="10772"/>
    <cellStyle name="Normal 7 2 3 3 3 2 2" xfId="23217"/>
    <cellStyle name="Normal 7 2 3 3 3 3" xfId="18210"/>
    <cellStyle name="Normal 7 2 3 3 4" xfId="8326"/>
    <cellStyle name="Normal 7 2 3 3 4 2" xfId="20772"/>
    <cellStyle name="Normal 7 2 3 3 5" xfId="12226"/>
    <cellStyle name="Normal 7 2 3 3 5 2" xfId="24662"/>
    <cellStyle name="Normal 7 2 3 3 6" xfId="6803"/>
    <cellStyle name="Normal 7 2 3 3 6 2" xfId="19254"/>
    <cellStyle name="Normal 7 2 3 3 7" xfId="3257"/>
    <cellStyle name="Normal 7 2 3 3 7 2" xfId="15765"/>
    <cellStyle name="Normal 7 2 3 3 8" xfId="13175"/>
    <cellStyle name="Normal 7 2 3 4" xfId="712"/>
    <cellStyle name="Normal 7 2 3 4 2" xfId="1958"/>
    <cellStyle name="Normal 7 2 3 4 2 2" xfId="9715"/>
    <cellStyle name="Normal 7 2 3 4 2 2 2" xfId="22160"/>
    <cellStyle name="Normal 7 2 3 4 2 3" xfId="4697"/>
    <cellStyle name="Normal 7 2 3 4 2 3 2" xfId="17153"/>
    <cellStyle name="Normal 7 2 3 4 2 4" xfId="14761"/>
    <cellStyle name="Normal 7 2 3 4 3" xfId="6105"/>
    <cellStyle name="Normal 7 2 3 4 3 2" xfId="11120"/>
    <cellStyle name="Normal 7 2 3 4 3 2 2" xfId="23565"/>
    <cellStyle name="Normal 7 2 3 4 3 3" xfId="18558"/>
    <cellStyle name="Normal 7 2 3 4 4" xfId="8831"/>
    <cellStyle name="Normal 7 2 3 4 4 2" xfId="21277"/>
    <cellStyle name="Normal 7 2 3 4 5" xfId="12574"/>
    <cellStyle name="Normal 7 2 3 4 5 2" xfId="25010"/>
    <cellStyle name="Normal 7 2 3 4 6" xfId="7308"/>
    <cellStyle name="Normal 7 2 3 4 6 2" xfId="19759"/>
    <cellStyle name="Normal 7 2 3 4 7" xfId="3762"/>
    <cellStyle name="Normal 7 2 3 4 7 2" xfId="16270"/>
    <cellStyle name="Normal 7 2 3 4 8" xfId="13522"/>
    <cellStyle name="Normal 7 2 3 5" xfId="2274"/>
    <cellStyle name="Normal 7 2 3 5 2" xfId="4902"/>
    <cellStyle name="Normal 7 2 3 5 2 2" xfId="9919"/>
    <cellStyle name="Normal 7 2 3 5 2 2 2" xfId="22364"/>
    <cellStyle name="Normal 7 2 3 5 2 3" xfId="17357"/>
    <cellStyle name="Normal 7 2 3 5 3" xfId="6300"/>
    <cellStyle name="Normal 7 2 3 5 3 2" xfId="11315"/>
    <cellStyle name="Normal 7 2 3 5 3 2 2" xfId="23760"/>
    <cellStyle name="Normal 7 2 3 5 3 3" xfId="18753"/>
    <cellStyle name="Normal 7 2 3 5 4" xfId="8107"/>
    <cellStyle name="Normal 7 2 3 5 4 2" xfId="20555"/>
    <cellStyle name="Normal 7 2 3 5 5" xfId="12769"/>
    <cellStyle name="Normal 7 2 3 5 5 2" xfId="25205"/>
    <cellStyle name="Normal 7 2 3 5 6" xfId="7513"/>
    <cellStyle name="Normal 7 2 3 5 6 2" xfId="19963"/>
    <cellStyle name="Normal 7 2 3 5 7" xfId="3037"/>
    <cellStyle name="Normal 7 2 3 5 7 2" xfId="15548"/>
    <cellStyle name="Normal 7 2 3 5 8" xfId="14956"/>
    <cellStyle name="Normal 7 2 3 6" xfId="1110"/>
    <cellStyle name="Normal 7 2 3 6 2" xfId="8993"/>
    <cellStyle name="Normal 7 2 3 6 2 2" xfId="21438"/>
    <cellStyle name="Normal 7 2 3 6 3" xfId="3975"/>
    <cellStyle name="Normal 7 2 3 6 3 2" xfId="16431"/>
    <cellStyle name="Normal 7 2 3 6 4" xfId="13913"/>
    <cellStyle name="Normal 7 2 3 7" xfId="5256"/>
    <cellStyle name="Normal 7 2 3 7 2" xfId="10272"/>
    <cellStyle name="Normal 7 2 3 7 2 2" xfId="22717"/>
    <cellStyle name="Normal 7 2 3 7 3" xfId="17710"/>
    <cellStyle name="Normal 7 2 3 8" xfId="7833"/>
    <cellStyle name="Normal 7 2 3 8 2" xfId="20281"/>
    <cellStyle name="Normal 7 2 3 9" xfId="11726"/>
    <cellStyle name="Normal 7 2 3 9 2" xfId="24162"/>
    <cellStyle name="Normal 7 2 3_Degree data" xfId="2584"/>
    <cellStyle name="Normal 7 2 4" xfId="272"/>
    <cellStyle name="Normal 7 2 4 10" xfId="6618"/>
    <cellStyle name="Normal 7 2 4 10 2" xfId="19069"/>
    <cellStyle name="Normal 7 2 4 11" xfId="2681"/>
    <cellStyle name="Normal 7 2 4 11 2" xfId="15201"/>
    <cellStyle name="Normal 7 2 4 12" xfId="13102"/>
    <cellStyle name="Normal 7 2 4 2" xfId="486"/>
    <cellStyle name="Normal 7 2 4 2 10" xfId="13307"/>
    <cellStyle name="Normal 7 2 4 2 2" xfId="846"/>
    <cellStyle name="Normal 7 2 4 2 2 2" xfId="1613"/>
    <cellStyle name="Normal 7 2 4 2 2 2 2" xfId="9718"/>
    <cellStyle name="Normal 7 2 4 2 2 2 2 2" xfId="22163"/>
    <cellStyle name="Normal 7 2 4 2 2 2 3" xfId="4700"/>
    <cellStyle name="Normal 7 2 4 2 2 2 3 2" xfId="17156"/>
    <cellStyle name="Normal 7 2 4 2 2 2 4" xfId="14416"/>
    <cellStyle name="Normal 7 2 4 2 2 3" xfId="5760"/>
    <cellStyle name="Normal 7 2 4 2 2 3 2" xfId="10775"/>
    <cellStyle name="Normal 7 2 4 2 2 3 2 2" xfId="23220"/>
    <cellStyle name="Normal 7 2 4 2 2 3 3" xfId="18213"/>
    <cellStyle name="Normal 7 2 4 2 2 4" xfId="8834"/>
    <cellStyle name="Normal 7 2 4 2 2 4 2" xfId="21280"/>
    <cellStyle name="Normal 7 2 4 2 2 5" xfId="12229"/>
    <cellStyle name="Normal 7 2 4 2 2 5 2" xfId="24665"/>
    <cellStyle name="Normal 7 2 4 2 2 6" xfId="7311"/>
    <cellStyle name="Normal 7 2 4 2 2 6 2" xfId="19762"/>
    <cellStyle name="Normal 7 2 4 2 2 7" xfId="3765"/>
    <cellStyle name="Normal 7 2 4 2 2 7 2" xfId="16273"/>
    <cellStyle name="Normal 7 2 4 2 2 8" xfId="13654"/>
    <cellStyle name="Normal 7 2 4 2 3" xfId="1961"/>
    <cellStyle name="Normal 7 2 4 2 3 2" xfId="5034"/>
    <cellStyle name="Normal 7 2 4 2 3 2 2" xfId="10051"/>
    <cellStyle name="Normal 7 2 4 2 3 2 2 2" xfId="22496"/>
    <cellStyle name="Normal 7 2 4 2 3 2 3" xfId="17489"/>
    <cellStyle name="Normal 7 2 4 2 3 3" xfId="6108"/>
    <cellStyle name="Normal 7 2 4 2 3 3 2" xfId="11123"/>
    <cellStyle name="Normal 7 2 4 2 3 3 2 2" xfId="23568"/>
    <cellStyle name="Normal 7 2 4 2 3 3 3" xfId="18561"/>
    <cellStyle name="Normal 7 2 4 2 3 4" xfId="8458"/>
    <cellStyle name="Normal 7 2 4 2 3 4 2" xfId="20904"/>
    <cellStyle name="Normal 7 2 4 2 3 5" xfId="12577"/>
    <cellStyle name="Normal 7 2 4 2 3 5 2" xfId="25013"/>
    <cellStyle name="Normal 7 2 4 2 3 6" xfId="7645"/>
    <cellStyle name="Normal 7 2 4 2 3 6 2" xfId="20095"/>
    <cellStyle name="Normal 7 2 4 2 3 7" xfId="3389"/>
    <cellStyle name="Normal 7 2 4 2 3 7 2" xfId="15897"/>
    <cellStyle name="Normal 7 2 4 2 3 8" xfId="14764"/>
    <cellStyle name="Normal 7 2 4 2 4" xfId="2409"/>
    <cellStyle name="Normal 7 2 4 2 4 2" xfId="6432"/>
    <cellStyle name="Normal 7 2 4 2 4 2 2" xfId="11447"/>
    <cellStyle name="Normal 7 2 4 2 4 2 2 2" xfId="23892"/>
    <cellStyle name="Normal 7 2 4 2 4 2 3" xfId="18885"/>
    <cellStyle name="Normal 7 2 4 2 4 3" xfId="12901"/>
    <cellStyle name="Normal 7 2 4 2 4 3 2" xfId="25337"/>
    <cellStyle name="Normal 7 2 4 2 4 4" xfId="9342"/>
    <cellStyle name="Normal 7 2 4 2 4 4 2" xfId="21787"/>
    <cellStyle name="Normal 7 2 4 2 4 5" xfId="4324"/>
    <cellStyle name="Normal 7 2 4 2 4 5 2" xfId="16780"/>
    <cellStyle name="Normal 7 2 4 2 4 6" xfId="15088"/>
    <cellStyle name="Normal 7 2 4 2 5" xfId="1242"/>
    <cellStyle name="Normal 7 2 4 2 5 2" xfId="10404"/>
    <cellStyle name="Normal 7 2 4 2 5 2 2" xfId="22849"/>
    <cellStyle name="Normal 7 2 4 2 5 3" xfId="5388"/>
    <cellStyle name="Normal 7 2 4 2 5 3 2" xfId="17842"/>
    <cellStyle name="Normal 7 2 4 2 5 4" xfId="14045"/>
    <cellStyle name="Normal 7 2 4 2 6" xfId="7965"/>
    <cellStyle name="Normal 7 2 4 2 6 2" xfId="20413"/>
    <cellStyle name="Normal 7 2 4 2 7" xfId="11858"/>
    <cellStyle name="Normal 7 2 4 2 7 2" xfId="24294"/>
    <cellStyle name="Normal 7 2 4 2 8" xfId="6935"/>
    <cellStyle name="Normal 7 2 4 2 8 2" xfId="19386"/>
    <cellStyle name="Normal 7 2 4 2 9" xfId="2886"/>
    <cellStyle name="Normal 7 2 4 2 9 2" xfId="15406"/>
    <cellStyle name="Normal 7 2 4 2_Degree data" xfId="2587"/>
    <cellStyle name="Normal 7 2 4 3" xfId="635"/>
    <cellStyle name="Normal 7 2 4 3 2" xfId="1612"/>
    <cellStyle name="Normal 7 2 4 3 2 2" xfId="9137"/>
    <cellStyle name="Normal 7 2 4 3 2 2 2" xfId="21582"/>
    <cellStyle name="Normal 7 2 4 3 2 3" xfId="4119"/>
    <cellStyle name="Normal 7 2 4 3 2 3 2" xfId="16575"/>
    <cellStyle name="Normal 7 2 4 3 2 4" xfId="14415"/>
    <cellStyle name="Normal 7 2 4 3 3" xfId="5759"/>
    <cellStyle name="Normal 7 2 4 3 3 2" xfId="10774"/>
    <cellStyle name="Normal 7 2 4 3 3 2 2" xfId="23219"/>
    <cellStyle name="Normal 7 2 4 3 3 3" xfId="18212"/>
    <cellStyle name="Normal 7 2 4 3 4" xfId="8253"/>
    <cellStyle name="Normal 7 2 4 3 4 2" xfId="20699"/>
    <cellStyle name="Normal 7 2 4 3 5" xfId="12228"/>
    <cellStyle name="Normal 7 2 4 3 5 2" xfId="24664"/>
    <cellStyle name="Normal 7 2 4 3 6" xfId="6730"/>
    <cellStyle name="Normal 7 2 4 3 6 2" xfId="19181"/>
    <cellStyle name="Normal 7 2 4 3 7" xfId="3184"/>
    <cellStyle name="Normal 7 2 4 3 7 2" xfId="15692"/>
    <cellStyle name="Normal 7 2 4 3 8" xfId="13449"/>
    <cellStyle name="Normal 7 2 4 4" xfId="1960"/>
    <cellStyle name="Normal 7 2 4 4 2" xfId="4699"/>
    <cellStyle name="Normal 7 2 4 4 2 2" xfId="9717"/>
    <cellStyle name="Normal 7 2 4 4 2 2 2" xfId="22162"/>
    <cellStyle name="Normal 7 2 4 4 2 3" xfId="17155"/>
    <cellStyle name="Normal 7 2 4 4 3" xfId="6107"/>
    <cellStyle name="Normal 7 2 4 4 3 2" xfId="11122"/>
    <cellStyle name="Normal 7 2 4 4 3 2 2" xfId="23567"/>
    <cellStyle name="Normal 7 2 4 4 3 3" xfId="18560"/>
    <cellStyle name="Normal 7 2 4 4 4" xfId="8833"/>
    <cellStyle name="Normal 7 2 4 4 4 2" xfId="21279"/>
    <cellStyle name="Normal 7 2 4 4 5" xfId="12576"/>
    <cellStyle name="Normal 7 2 4 4 5 2" xfId="25012"/>
    <cellStyle name="Normal 7 2 4 4 6" xfId="7310"/>
    <cellStyle name="Normal 7 2 4 4 6 2" xfId="19761"/>
    <cellStyle name="Normal 7 2 4 4 7" xfId="3764"/>
    <cellStyle name="Normal 7 2 4 4 7 2" xfId="16272"/>
    <cellStyle name="Normal 7 2 4 4 8" xfId="14763"/>
    <cellStyle name="Normal 7 2 4 5" xfId="2195"/>
    <cellStyle name="Normal 7 2 4 5 2" xfId="4829"/>
    <cellStyle name="Normal 7 2 4 5 2 2" xfId="9846"/>
    <cellStyle name="Normal 7 2 4 5 2 2 2" xfId="22291"/>
    <cellStyle name="Normal 7 2 4 5 2 3" xfId="17284"/>
    <cellStyle name="Normal 7 2 4 5 3" xfId="6227"/>
    <cellStyle name="Normal 7 2 4 5 3 2" xfId="11242"/>
    <cellStyle name="Normal 7 2 4 5 3 2 2" xfId="23687"/>
    <cellStyle name="Normal 7 2 4 5 3 3" xfId="18680"/>
    <cellStyle name="Normal 7 2 4 5 4" xfId="8139"/>
    <cellStyle name="Normal 7 2 4 5 4 2" xfId="20587"/>
    <cellStyle name="Normal 7 2 4 5 5" xfId="12696"/>
    <cellStyle name="Normal 7 2 4 5 5 2" xfId="25132"/>
    <cellStyle name="Normal 7 2 4 5 6" xfId="7440"/>
    <cellStyle name="Normal 7 2 4 5 6 2" xfId="19890"/>
    <cellStyle name="Normal 7 2 4 5 7" xfId="3069"/>
    <cellStyle name="Normal 7 2 4 5 7 2" xfId="15580"/>
    <cellStyle name="Normal 7 2 4 5 8" xfId="14883"/>
    <cellStyle name="Normal 7 2 4 6" xfId="1037"/>
    <cellStyle name="Normal 7 2 4 6 2" xfId="9025"/>
    <cellStyle name="Normal 7 2 4 6 2 2" xfId="21470"/>
    <cellStyle name="Normal 7 2 4 6 3" xfId="4007"/>
    <cellStyle name="Normal 7 2 4 6 3 2" xfId="16463"/>
    <cellStyle name="Normal 7 2 4 6 4" xfId="13840"/>
    <cellStyle name="Normal 7 2 4 7" xfId="5183"/>
    <cellStyle name="Normal 7 2 4 7 2" xfId="10199"/>
    <cellStyle name="Normal 7 2 4 7 2 2" xfId="22644"/>
    <cellStyle name="Normal 7 2 4 7 3" xfId="17637"/>
    <cellStyle name="Normal 7 2 4 8" xfId="7760"/>
    <cellStyle name="Normal 7 2 4 8 2" xfId="20208"/>
    <cellStyle name="Normal 7 2 4 9" xfId="11653"/>
    <cellStyle name="Normal 7 2 4 9 2" xfId="24089"/>
    <cellStyle name="Normal 7 2 4_Degree data" xfId="2586"/>
    <cellStyle name="Normal 7 2 5" xfId="378"/>
    <cellStyle name="Normal 7 2 5 10" xfId="13202"/>
    <cellStyle name="Normal 7 2 5 2" xfId="739"/>
    <cellStyle name="Normal 7 2 5 2 2" xfId="1614"/>
    <cellStyle name="Normal 7 2 5 2 2 2" xfId="9719"/>
    <cellStyle name="Normal 7 2 5 2 2 2 2" xfId="22164"/>
    <cellStyle name="Normal 7 2 5 2 2 3" xfId="4701"/>
    <cellStyle name="Normal 7 2 5 2 2 3 2" xfId="17157"/>
    <cellStyle name="Normal 7 2 5 2 2 4" xfId="14417"/>
    <cellStyle name="Normal 7 2 5 2 3" xfId="5761"/>
    <cellStyle name="Normal 7 2 5 2 3 2" xfId="10776"/>
    <cellStyle name="Normal 7 2 5 2 3 2 2" xfId="23221"/>
    <cellStyle name="Normal 7 2 5 2 3 3" xfId="18214"/>
    <cellStyle name="Normal 7 2 5 2 4" xfId="8835"/>
    <cellStyle name="Normal 7 2 5 2 4 2" xfId="21281"/>
    <cellStyle name="Normal 7 2 5 2 5" xfId="12230"/>
    <cellStyle name="Normal 7 2 5 2 5 2" xfId="24666"/>
    <cellStyle name="Normal 7 2 5 2 6" xfId="7312"/>
    <cellStyle name="Normal 7 2 5 2 6 2" xfId="19763"/>
    <cellStyle name="Normal 7 2 5 2 7" xfId="3766"/>
    <cellStyle name="Normal 7 2 5 2 7 2" xfId="16274"/>
    <cellStyle name="Normal 7 2 5 2 8" xfId="13549"/>
    <cellStyle name="Normal 7 2 5 3" xfId="1962"/>
    <cellStyle name="Normal 7 2 5 3 2" xfId="4929"/>
    <cellStyle name="Normal 7 2 5 3 2 2" xfId="9946"/>
    <cellStyle name="Normal 7 2 5 3 2 2 2" xfId="22391"/>
    <cellStyle name="Normal 7 2 5 3 2 3" xfId="17384"/>
    <cellStyle name="Normal 7 2 5 3 3" xfId="6109"/>
    <cellStyle name="Normal 7 2 5 3 3 2" xfId="11124"/>
    <cellStyle name="Normal 7 2 5 3 3 2 2" xfId="23569"/>
    <cellStyle name="Normal 7 2 5 3 3 3" xfId="18562"/>
    <cellStyle name="Normal 7 2 5 3 4" xfId="8353"/>
    <cellStyle name="Normal 7 2 5 3 4 2" xfId="20799"/>
    <cellStyle name="Normal 7 2 5 3 5" xfId="12578"/>
    <cellStyle name="Normal 7 2 5 3 5 2" xfId="25014"/>
    <cellStyle name="Normal 7 2 5 3 6" xfId="7540"/>
    <cellStyle name="Normal 7 2 5 3 6 2" xfId="19990"/>
    <cellStyle name="Normal 7 2 5 3 7" xfId="3284"/>
    <cellStyle name="Normal 7 2 5 3 7 2" xfId="15792"/>
    <cellStyle name="Normal 7 2 5 3 8" xfId="14765"/>
    <cellStyle name="Normal 7 2 5 4" xfId="2301"/>
    <cellStyle name="Normal 7 2 5 4 2" xfId="6327"/>
    <cellStyle name="Normal 7 2 5 4 2 2" xfId="11342"/>
    <cellStyle name="Normal 7 2 5 4 2 2 2" xfId="23787"/>
    <cellStyle name="Normal 7 2 5 4 2 3" xfId="18780"/>
    <cellStyle name="Normal 7 2 5 4 3" xfId="12796"/>
    <cellStyle name="Normal 7 2 5 4 3 2" xfId="25232"/>
    <cellStyle name="Normal 7 2 5 4 4" xfId="9237"/>
    <cellStyle name="Normal 7 2 5 4 4 2" xfId="21682"/>
    <cellStyle name="Normal 7 2 5 4 5" xfId="4219"/>
    <cellStyle name="Normal 7 2 5 4 5 2" xfId="16675"/>
    <cellStyle name="Normal 7 2 5 4 6" xfId="14983"/>
    <cellStyle name="Normal 7 2 5 5" xfId="1137"/>
    <cellStyle name="Normal 7 2 5 5 2" xfId="10299"/>
    <cellStyle name="Normal 7 2 5 5 2 2" xfId="22744"/>
    <cellStyle name="Normal 7 2 5 5 3" xfId="5283"/>
    <cellStyle name="Normal 7 2 5 5 3 2" xfId="17737"/>
    <cellStyle name="Normal 7 2 5 5 4" xfId="13940"/>
    <cellStyle name="Normal 7 2 5 6" xfId="7860"/>
    <cellStyle name="Normal 7 2 5 6 2" xfId="20308"/>
    <cellStyle name="Normal 7 2 5 7" xfId="11753"/>
    <cellStyle name="Normal 7 2 5 7 2" xfId="24189"/>
    <cellStyle name="Normal 7 2 5 8" xfId="6830"/>
    <cellStyle name="Normal 7 2 5 8 2" xfId="19281"/>
    <cellStyle name="Normal 7 2 5 9" xfId="2781"/>
    <cellStyle name="Normal 7 2 5 9 2" xfId="15301"/>
    <cellStyle name="Normal 7 2 5_Degree data" xfId="2588"/>
    <cellStyle name="Normal 7 2 6" xfId="241"/>
    <cellStyle name="Normal 7 2 6 10" xfId="13075"/>
    <cellStyle name="Normal 7 2 6 2" xfId="606"/>
    <cellStyle name="Normal 7 2 6 2 2" xfId="1615"/>
    <cellStyle name="Normal 7 2 6 2 2 2" xfId="9720"/>
    <cellStyle name="Normal 7 2 6 2 2 2 2" xfId="22165"/>
    <cellStyle name="Normal 7 2 6 2 2 3" xfId="4702"/>
    <cellStyle name="Normal 7 2 6 2 2 3 2" xfId="17158"/>
    <cellStyle name="Normal 7 2 6 2 2 4" xfId="14418"/>
    <cellStyle name="Normal 7 2 6 2 3" xfId="5762"/>
    <cellStyle name="Normal 7 2 6 2 3 2" xfId="10777"/>
    <cellStyle name="Normal 7 2 6 2 3 2 2" xfId="23222"/>
    <cellStyle name="Normal 7 2 6 2 3 3" xfId="18215"/>
    <cellStyle name="Normal 7 2 6 2 4" xfId="8836"/>
    <cellStyle name="Normal 7 2 6 2 4 2" xfId="21282"/>
    <cellStyle name="Normal 7 2 6 2 5" xfId="12231"/>
    <cellStyle name="Normal 7 2 6 2 5 2" xfId="24667"/>
    <cellStyle name="Normal 7 2 6 2 6" xfId="7313"/>
    <cellStyle name="Normal 7 2 6 2 6 2" xfId="19764"/>
    <cellStyle name="Normal 7 2 6 2 7" xfId="3767"/>
    <cellStyle name="Normal 7 2 6 2 7 2" xfId="16275"/>
    <cellStyle name="Normal 7 2 6 2 8" xfId="13422"/>
    <cellStyle name="Normal 7 2 6 3" xfId="1963"/>
    <cellStyle name="Normal 7 2 6 3 2" xfId="4802"/>
    <cellStyle name="Normal 7 2 6 3 2 2" xfId="9819"/>
    <cellStyle name="Normal 7 2 6 3 2 2 2" xfId="22264"/>
    <cellStyle name="Normal 7 2 6 3 2 3" xfId="17257"/>
    <cellStyle name="Normal 7 2 6 3 3" xfId="6110"/>
    <cellStyle name="Normal 7 2 6 3 3 2" xfId="11125"/>
    <cellStyle name="Normal 7 2 6 3 3 2 2" xfId="23570"/>
    <cellStyle name="Normal 7 2 6 3 3 3" xfId="18563"/>
    <cellStyle name="Normal 7 2 6 3 4" xfId="8899"/>
    <cellStyle name="Normal 7 2 6 3 4 2" xfId="21344"/>
    <cellStyle name="Normal 7 2 6 3 5" xfId="12579"/>
    <cellStyle name="Normal 7 2 6 3 5 2" xfId="25015"/>
    <cellStyle name="Normal 7 2 6 3 6" xfId="7413"/>
    <cellStyle name="Normal 7 2 6 3 6 2" xfId="19863"/>
    <cellStyle name="Normal 7 2 6 3 7" xfId="3881"/>
    <cellStyle name="Normal 7 2 6 3 7 2" xfId="16337"/>
    <cellStyle name="Normal 7 2 6 3 8" xfId="14766"/>
    <cellStyle name="Normal 7 2 6 4" xfId="2164"/>
    <cellStyle name="Normal 7 2 6 4 2" xfId="6200"/>
    <cellStyle name="Normal 7 2 6 4 2 2" xfId="11215"/>
    <cellStyle name="Normal 7 2 6 4 2 2 2" xfId="23660"/>
    <cellStyle name="Normal 7 2 6 4 2 3" xfId="18653"/>
    <cellStyle name="Normal 7 2 6 4 3" xfId="12669"/>
    <cellStyle name="Normal 7 2 6 4 3 2" xfId="25105"/>
    <cellStyle name="Normal 7 2 6 4 4" xfId="9110"/>
    <cellStyle name="Normal 7 2 6 4 4 2" xfId="21555"/>
    <cellStyle name="Normal 7 2 6 4 5" xfId="4092"/>
    <cellStyle name="Normal 7 2 6 4 5 2" xfId="16548"/>
    <cellStyle name="Normal 7 2 6 4 6" xfId="14856"/>
    <cellStyle name="Normal 7 2 6 5" xfId="1010"/>
    <cellStyle name="Normal 7 2 6 5 2" xfId="10170"/>
    <cellStyle name="Normal 7 2 6 5 2 2" xfId="22615"/>
    <cellStyle name="Normal 7 2 6 5 3" xfId="5154"/>
    <cellStyle name="Normal 7 2 6 5 3 2" xfId="17608"/>
    <cellStyle name="Normal 7 2 6 5 4" xfId="13813"/>
    <cellStyle name="Normal 7 2 6 6" xfId="8226"/>
    <cellStyle name="Normal 7 2 6 6 2" xfId="20672"/>
    <cellStyle name="Normal 7 2 6 7" xfId="11626"/>
    <cellStyle name="Normal 7 2 6 7 2" xfId="24062"/>
    <cellStyle name="Normal 7 2 6 8" xfId="6703"/>
    <cellStyle name="Normal 7 2 6 8 2" xfId="19154"/>
    <cellStyle name="Normal 7 2 6 9" xfId="3157"/>
    <cellStyle name="Normal 7 2 6 9 2" xfId="15665"/>
    <cellStyle name="Normal 7 2 6_Degree data" xfId="2589"/>
    <cellStyle name="Normal 7 2 7" xfId="560"/>
    <cellStyle name="Normal 7 2 7 2" xfId="1606"/>
    <cellStyle name="Normal 7 2 7 2 2" xfId="9711"/>
    <cellStyle name="Normal 7 2 7 2 2 2" xfId="22156"/>
    <cellStyle name="Normal 7 2 7 2 3" xfId="4693"/>
    <cellStyle name="Normal 7 2 7 2 3 2" xfId="17149"/>
    <cellStyle name="Normal 7 2 7 2 4" xfId="14409"/>
    <cellStyle name="Normal 7 2 7 3" xfId="5753"/>
    <cellStyle name="Normal 7 2 7 3 2" xfId="10768"/>
    <cellStyle name="Normal 7 2 7 3 2 2" xfId="23213"/>
    <cellStyle name="Normal 7 2 7 3 3" xfId="18206"/>
    <cellStyle name="Normal 7 2 7 4" xfId="8827"/>
    <cellStyle name="Normal 7 2 7 4 2" xfId="21273"/>
    <cellStyle name="Normal 7 2 7 5" xfId="12222"/>
    <cellStyle name="Normal 7 2 7 5 2" xfId="24658"/>
    <cellStyle name="Normal 7 2 7 6" xfId="7304"/>
    <cellStyle name="Normal 7 2 7 6 2" xfId="19755"/>
    <cellStyle name="Normal 7 2 7 7" xfId="3758"/>
    <cellStyle name="Normal 7 2 7 7 2" xfId="16266"/>
    <cellStyle name="Normal 7 2 7 8" xfId="13377"/>
    <cellStyle name="Normal 7 2 8" xfId="1954"/>
    <cellStyle name="Normal 7 2 8 2" xfId="4757"/>
    <cellStyle name="Normal 7 2 8 2 2" xfId="9774"/>
    <cellStyle name="Normal 7 2 8 2 2 2" xfId="22219"/>
    <cellStyle name="Normal 7 2 8 2 3" xfId="17212"/>
    <cellStyle name="Normal 7 2 8 3" xfId="6101"/>
    <cellStyle name="Normal 7 2 8 3 2" xfId="11116"/>
    <cellStyle name="Normal 7 2 8 3 2 2" xfId="23561"/>
    <cellStyle name="Normal 7 2 8 3 3" xfId="18554"/>
    <cellStyle name="Normal 7 2 8 4" xfId="8033"/>
    <cellStyle name="Normal 7 2 8 4 2" xfId="20481"/>
    <cellStyle name="Normal 7 2 8 5" xfId="12570"/>
    <cellStyle name="Normal 7 2 8 5 2" xfId="25006"/>
    <cellStyle name="Normal 7 2 8 6" xfId="7368"/>
    <cellStyle name="Normal 7 2 8 6 2" xfId="19818"/>
    <cellStyle name="Normal 7 2 8 7" xfId="2957"/>
    <cellStyle name="Normal 7 2 8 7 2" xfId="15474"/>
    <cellStyle name="Normal 7 2 8 8" xfId="14757"/>
    <cellStyle name="Normal 7 2 9" xfId="2113"/>
    <cellStyle name="Normal 7 2 9 2" xfId="6155"/>
    <cellStyle name="Normal 7 2 9 2 2" xfId="11170"/>
    <cellStyle name="Normal 7 2 9 2 2 2" xfId="23615"/>
    <cellStyle name="Normal 7 2 9 2 3" xfId="18608"/>
    <cellStyle name="Normal 7 2 9 3" xfId="12624"/>
    <cellStyle name="Normal 7 2 9 3 2" xfId="25060"/>
    <cellStyle name="Normal 7 2 9 4" xfId="8919"/>
    <cellStyle name="Normal 7 2 9 4 2" xfId="21364"/>
    <cellStyle name="Normal 7 2 9 5" xfId="3901"/>
    <cellStyle name="Normal 7 2 9 5 2" xfId="16357"/>
    <cellStyle name="Normal 7 2 9 6" xfId="14811"/>
    <cellStyle name="Normal 7 2_Degree data" xfId="2580"/>
    <cellStyle name="Normal 7 3" xfId="170"/>
    <cellStyle name="Normal 7 3 10" xfId="973"/>
    <cellStyle name="Normal 7 3 10 2" xfId="11589"/>
    <cellStyle name="Normal 7 3 10 2 2" xfId="24025"/>
    <cellStyle name="Normal 7 3 10 3" xfId="10133"/>
    <cellStyle name="Normal 7 3 10 3 2" xfId="22578"/>
    <cellStyle name="Normal 7 3 10 4" xfId="5117"/>
    <cellStyle name="Normal 7 3 10 4 2" xfId="17571"/>
    <cellStyle name="Normal 7 3 10 5" xfId="13776"/>
    <cellStyle name="Normal 7 3 11" xfId="943"/>
    <cellStyle name="Normal 7 3 11 2" xfId="7741"/>
    <cellStyle name="Normal 7 3 11 2 2" xfId="20189"/>
    <cellStyle name="Normal 7 3 11 3" xfId="13746"/>
    <cellStyle name="Normal 7 3 12" xfId="11559"/>
    <cellStyle name="Normal 7 3 12 2" xfId="23995"/>
    <cellStyle name="Normal 7 3 13" xfId="6522"/>
    <cellStyle name="Normal 7 3 13 2" xfId="18973"/>
    <cellStyle name="Normal 7 3 14" xfId="2662"/>
    <cellStyle name="Normal 7 3 14 2" xfId="15182"/>
    <cellStyle name="Normal 7 3 15" xfId="13008"/>
    <cellStyle name="Normal 7 3 2" xfId="200"/>
    <cellStyle name="Normal 7 3 2 10" xfId="11691"/>
    <cellStyle name="Normal 7 3 2 10 2" xfId="24127"/>
    <cellStyle name="Normal 7 3 2 11" xfId="6551"/>
    <cellStyle name="Normal 7 3 2 11 2" xfId="19002"/>
    <cellStyle name="Normal 7 3 2 12" xfId="2719"/>
    <cellStyle name="Normal 7 3 2 12 2" xfId="15239"/>
    <cellStyle name="Normal 7 3 2 13" xfId="13038"/>
    <cellStyle name="Normal 7 3 2 2" xfId="523"/>
    <cellStyle name="Normal 7 3 2 2 10" xfId="2923"/>
    <cellStyle name="Normal 7 3 2 2 10 2" xfId="15443"/>
    <cellStyle name="Normal 7 3 2 2 11" xfId="13344"/>
    <cellStyle name="Normal 7 3 2 2 2" xfId="883"/>
    <cellStyle name="Normal 7 3 2 2 2 2" xfId="1618"/>
    <cellStyle name="Normal 7 3 2 2 2 2 2" xfId="9379"/>
    <cellStyle name="Normal 7 3 2 2 2 2 2 2" xfId="21824"/>
    <cellStyle name="Normal 7 3 2 2 2 2 3" xfId="4361"/>
    <cellStyle name="Normal 7 3 2 2 2 2 3 2" xfId="16817"/>
    <cellStyle name="Normal 7 3 2 2 2 2 4" xfId="14421"/>
    <cellStyle name="Normal 7 3 2 2 2 3" xfId="5765"/>
    <cellStyle name="Normal 7 3 2 2 2 3 2" xfId="10780"/>
    <cellStyle name="Normal 7 3 2 2 2 3 2 2" xfId="23225"/>
    <cellStyle name="Normal 7 3 2 2 2 3 3" xfId="18218"/>
    <cellStyle name="Normal 7 3 2 2 2 4" xfId="8495"/>
    <cellStyle name="Normal 7 3 2 2 2 4 2" xfId="20941"/>
    <cellStyle name="Normal 7 3 2 2 2 5" xfId="12234"/>
    <cellStyle name="Normal 7 3 2 2 2 5 2" xfId="24670"/>
    <cellStyle name="Normal 7 3 2 2 2 6" xfId="6972"/>
    <cellStyle name="Normal 7 3 2 2 2 6 2" xfId="19423"/>
    <cellStyle name="Normal 7 3 2 2 2 7" xfId="3426"/>
    <cellStyle name="Normal 7 3 2 2 2 7 2" xfId="15934"/>
    <cellStyle name="Normal 7 3 2 2 2 8" xfId="13691"/>
    <cellStyle name="Normal 7 3 2 2 3" xfId="1966"/>
    <cellStyle name="Normal 7 3 2 2 3 2" xfId="4705"/>
    <cellStyle name="Normal 7 3 2 2 3 2 2" xfId="9723"/>
    <cellStyle name="Normal 7 3 2 2 3 2 2 2" xfId="22168"/>
    <cellStyle name="Normal 7 3 2 2 3 2 3" xfId="17161"/>
    <cellStyle name="Normal 7 3 2 2 3 3" xfId="6113"/>
    <cellStyle name="Normal 7 3 2 2 3 3 2" xfId="11128"/>
    <cellStyle name="Normal 7 3 2 2 3 3 2 2" xfId="23573"/>
    <cellStyle name="Normal 7 3 2 2 3 3 3" xfId="18566"/>
    <cellStyle name="Normal 7 3 2 2 3 4" xfId="8839"/>
    <cellStyle name="Normal 7 3 2 2 3 4 2" xfId="21285"/>
    <cellStyle name="Normal 7 3 2 2 3 5" xfId="12582"/>
    <cellStyle name="Normal 7 3 2 2 3 5 2" xfId="25018"/>
    <cellStyle name="Normal 7 3 2 2 3 6" xfId="7316"/>
    <cellStyle name="Normal 7 3 2 2 3 6 2" xfId="19767"/>
    <cellStyle name="Normal 7 3 2 2 3 7" xfId="3770"/>
    <cellStyle name="Normal 7 3 2 2 3 7 2" xfId="16278"/>
    <cellStyle name="Normal 7 3 2 2 3 8" xfId="14769"/>
    <cellStyle name="Normal 7 3 2 2 4" xfId="2446"/>
    <cellStyle name="Normal 7 3 2 2 4 2" xfId="5071"/>
    <cellStyle name="Normal 7 3 2 2 4 2 2" xfId="10088"/>
    <cellStyle name="Normal 7 3 2 2 4 2 2 2" xfId="22533"/>
    <cellStyle name="Normal 7 3 2 2 4 2 3" xfId="17526"/>
    <cellStyle name="Normal 7 3 2 2 4 3" xfId="6469"/>
    <cellStyle name="Normal 7 3 2 2 4 3 2" xfId="11484"/>
    <cellStyle name="Normal 7 3 2 2 4 3 2 2" xfId="23929"/>
    <cellStyle name="Normal 7 3 2 2 4 3 3" xfId="18922"/>
    <cellStyle name="Normal 7 3 2 2 4 4" xfId="8176"/>
    <cellStyle name="Normal 7 3 2 2 4 4 2" xfId="20624"/>
    <cellStyle name="Normal 7 3 2 2 4 5" xfId="12938"/>
    <cellStyle name="Normal 7 3 2 2 4 5 2" xfId="25374"/>
    <cellStyle name="Normal 7 3 2 2 4 6" xfId="7682"/>
    <cellStyle name="Normal 7 3 2 2 4 6 2" xfId="20132"/>
    <cellStyle name="Normal 7 3 2 2 4 7" xfId="3106"/>
    <cellStyle name="Normal 7 3 2 2 4 7 2" xfId="15617"/>
    <cellStyle name="Normal 7 3 2 2 4 8" xfId="15125"/>
    <cellStyle name="Normal 7 3 2 2 5" xfId="1279"/>
    <cellStyle name="Normal 7 3 2 2 5 2" xfId="9062"/>
    <cellStyle name="Normal 7 3 2 2 5 2 2" xfId="21507"/>
    <cellStyle name="Normal 7 3 2 2 5 3" xfId="4044"/>
    <cellStyle name="Normal 7 3 2 2 5 3 2" xfId="16500"/>
    <cellStyle name="Normal 7 3 2 2 5 4" xfId="14082"/>
    <cellStyle name="Normal 7 3 2 2 6" xfId="5425"/>
    <cellStyle name="Normal 7 3 2 2 6 2" xfId="10441"/>
    <cellStyle name="Normal 7 3 2 2 6 2 2" xfId="22886"/>
    <cellStyle name="Normal 7 3 2 2 6 3" xfId="17879"/>
    <cellStyle name="Normal 7 3 2 2 7" xfId="8002"/>
    <cellStyle name="Normal 7 3 2 2 7 2" xfId="20450"/>
    <cellStyle name="Normal 7 3 2 2 8" xfId="11895"/>
    <cellStyle name="Normal 7 3 2 2 8 2" xfId="24331"/>
    <cellStyle name="Normal 7 3 2 2 9" xfId="6655"/>
    <cellStyle name="Normal 7 3 2 2 9 2" xfId="19106"/>
    <cellStyle name="Normal 7 3 2 2_Degree data" xfId="2592"/>
    <cellStyle name="Normal 7 3 2 3" xfId="416"/>
    <cellStyle name="Normal 7 3 2 3 10" xfId="13240"/>
    <cellStyle name="Normal 7 3 2 3 2" xfId="777"/>
    <cellStyle name="Normal 7 3 2 3 2 2" xfId="1619"/>
    <cellStyle name="Normal 7 3 2 3 2 2 2" xfId="9724"/>
    <cellStyle name="Normal 7 3 2 3 2 2 2 2" xfId="22169"/>
    <cellStyle name="Normal 7 3 2 3 2 2 3" xfId="4706"/>
    <cellStyle name="Normal 7 3 2 3 2 2 3 2" xfId="17162"/>
    <cellStyle name="Normal 7 3 2 3 2 2 4" xfId="14422"/>
    <cellStyle name="Normal 7 3 2 3 2 3" xfId="5766"/>
    <cellStyle name="Normal 7 3 2 3 2 3 2" xfId="10781"/>
    <cellStyle name="Normal 7 3 2 3 2 3 2 2" xfId="23226"/>
    <cellStyle name="Normal 7 3 2 3 2 3 3" xfId="18219"/>
    <cellStyle name="Normal 7 3 2 3 2 4" xfId="8840"/>
    <cellStyle name="Normal 7 3 2 3 2 4 2" xfId="21286"/>
    <cellStyle name="Normal 7 3 2 3 2 5" xfId="12235"/>
    <cellStyle name="Normal 7 3 2 3 2 5 2" xfId="24671"/>
    <cellStyle name="Normal 7 3 2 3 2 6" xfId="7317"/>
    <cellStyle name="Normal 7 3 2 3 2 6 2" xfId="19768"/>
    <cellStyle name="Normal 7 3 2 3 2 7" xfId="3771"/>
    <cellStyle name="Normal 7 3 2 3 2 7 2" xfId="16279"/>
    <cellStyle name="Normal 7 3 2 3 2 8" xfId="13587"/>
    <cellStyle name="Normal 7 3 2 3 3" xfId="1967"/>
    <cellStyle name="Normal 7 3 2 3 3 2" xfId="4967"/>
    <cellStyle name="Normal 7 3 2 3 3 2 2" xfId="9984"/>
    <cellStyle name="Normal 7 3 2 3 3 2 2 2" xfId="22429"/>
    <cellStyle name="Normal 7 3 2 3 3 2 3" xfId="17422"/>
    <cellStyle name="Normal 7 3 2 3 3 3" xfId="6114"/>
    <cellStyle name="Normal 7 3 2 3 3 3 2" xfId="11129"/>
    <cellStyle name="Normal 7 3 2 3 3 3 2 2" xfId="23574"/>
    <cellStyle name="Normal 7 3 2 3 3 3 3" xfId="18567"/>
    <cellStyle name="Normal 7 3 2 3 3 4" xfId="8391"/>
    <cellStyle name="Normal 7 3 2 3 3 4 2" xfId="20837"/>
    <cellStyle name="Normal 7 3 2 3 3 5" xfId="12583"/>
    <cellStyle name="Normal 7 3 2 3 3 5 2" xfId="25019"/>
    <cellStyle name="Normal 7 3 2 3 3 6" xfId="7578"/>
    <cellStyle name="Normal 7 3 2 3 3 6 2" xfId="20028"/>
    <cellStyle name="Normal 7 3 2 3 3 7" xfId="3322"/>
    <cellStyle name="Normal 7 3 2 3 3 7 2" xfId="15830"/>
    <cellStyle name="Normal 7 3 2 3 3 8" xfId="14770"/>
    <cellStyle name="Normal 7 3 2 3 4" xfId="2339"/>
    <cellStyle name="Normal 7 3 2 3 4 2" xfId="6365"/>
    <cellStyle name="Normal 7 3 2 3 4 2 2" xfId="11380"/>
    <cellStyle name="Normal 7 3 2 3 4 2 2 2" xfId="23825"/>
    <cellStyle name="Normal 7 3 2 3 4 2 3" xfId="18818"/>
    <cellStyle name="Normal 7 3 2 3 4 3" xfId="12834"/>
    <cellStyle name="Normal 7 3 2 3 4 3 2" xfId="25270"/>
    <cellStyle name="Normal 7 3 2 3 4 4" xfId="9275"/>
    <cellStyle name="Normal 7 3 2 3 4 4 2" xfId="21720"/>
    <cellStyle name="Normal 7 3 2 3 4 5" xfId="4257"/>
    <cellStyle name="Normal 7 3 2 3 4 5 2" xfId="16713"/>
    <cellStyle name="Normal 7 3 2 3 4 6" xfId="15021"/>
    <cellStyle name="Normal 7 3 2 3 5" xfId="1175"/>
    <cellStyle name="Normal 7 3 2 3 5 2" xfId="10337"/>
    <cellStyle name="Normal 7 3 2 3 5 2 2" xfId="22782"/>
    <cellStyle name="Normal 7 3 2 3 5 3" xfId="5321"/>
    <cellStyle name="Normal 7 3 2 3 5 3 2" xfId="17775"/>
    <cellStyle name="Normal 7 3 2 3 5 4" xfId="13978"/>
    <cellStyle name="Normal 7 3 2 3 6" xfId="7898"/>
    <cellStyle name="Normal 7 3 2 3 6 2" xfId="20346"/>
    <cellStyle name="Normal 7 3 2 3 7" xfId="11791"/>
    <cellStyle name="Normal 7 3 2 3 7 2" xfId="24227"/>
    <cellStyle name="Normal 7 3 2 3 8" xfId="6868"/>
    <cellStyle name="Normal 7 3 2 3 8 2" xfId="19319"/>
    <cellStyle name="Normal 7 3 2 3 9" xfId="2819"/>
    <cellStyle name="Normal 7 3 2 3 9 2" xfId="15339"/>
    <cellStyle name="Normal 7 3 2 3_Degree data" xfId="2593"/>
    <cellStyle name="Normal 7 3 2 4" xfId="314"/>
    <cellStyle name="Normal 7 3 2 4 2" xfId="1617"/>
    <cellStyle name="Normal 7 3 2 4 2 2" xfId="9175"/>
    <cellStyle name="Normal 7 3 2 4 2 2 2" xfId="21620"/>
    <cellStyle name="Normal 7 3 2 4 2 3" xfId="4157"/>
    <cellStyle name="Normal 7 3 2 4 2 3 2" xfId="16613"/>
    <cellStyle name="Normal 7 3 2 4 2 4" xfId="14420"/>
    <cellStyle name="Normal 7 3 2 4 3" xfId="5764"/>
    <cellStyle name="Normal 7 3 2 4 3 2" xfId="10779"/>
    <cellStyle name="Normal 7 3 2 4 3 2 2" xfId="23224"/>
    <cellStyle name="Normal 7 3 2 4 3 3" xfId="18217"/>
    <cellStyle name="Normal 7 3 2 4 4" xfId="8291"/>
    <cellStyle name="Normal 7 3 2 4 4 2" xfId="20737"/>
    <cellStyle name="Normal 7 3 2 4 5" xfId="12233"/>
    <cellStyle name="Normal 7 3 2 4 5 2" xfId="24669"/>
    <cellStyle name="Normal 7 3 2 4 6" xfId="6768"/>
    <cellStyle name="Normal 7 3 2 4 6 2" xfId="19219"/>
    <cellStyle name="Normal 7 3 2 4 7" xfId="3222"/>
    <cellStyle name="Normal 7 3 2 4 7 2" xfId="15730"/>
    <cellStyle name="Normal 7 3 2 4 8" xfId="13140"/>
    <cellStyle name="Normal 7 3 2 5" xfId="676"/>
    <cellStyle name="Normal 7 3 2 5 2" xfId="1965"/>
    <cellStyle name="Normal 7 3 2 5 2 2" xfId="9722"/>
    <cellStyle name="Normal 7 3 2 5 2 2 2" xfId="22167"/>
    <cellStyle name="Normal 7 3 2 5 2 3" xfId="4704"/>
    <cellStyle name="Normal 7 3 2 5 2 3 2" xfId="17160"/>
    <cellStyle name="Normal 7 3 2 5 2 4" xfId="14768"/>
    <cellStyle name="Normal 7 3 2 5 3" xfId="6112"/>
    <cellStyle name="Normal 7 3 2 5 3 2" xfId="11127"/>
    <cellStyle name="Normal 7 3 2 5 3 2 2" xfId="23572"/>
    <cellStyle name="Normal 7 3 2 5 3 3" xfId="18565"/>
    <cellStyle name="Normal 7 3 2 5 4" xfId="8838"/>
    <cellStyle name="Normal 7 3 2 5 4 2" xfId="21284"/>
    <cellStyle name="Normal 7 3 2 5 5" xfId="12581"/>
    <cellStyle name="Normal 7 3 2 5 5 2" xfId="25017"/>
    <cellStyle name="Normal 7 3 2 5 6" xfId="7315"/>
    <cellStyle name="Normal 7 3 2 5 6 2" xfId="19766"/>
    <cellStyle name="Normal 7 3 2 5 7" xfId="3769"/>
    <cellStyle name="Normal 7 3 2 5 7 2" xfId="16277"/>
    <cellStyle name="Normal 7 3 2 5 8" xfId="13487"/>
    <cellStyle name="Normal 7 3 2 6" xfId="2237"/>
    <cellStyle name="Normal 7 3 2 6 2" xfId="4867"/>
    <cellStyle name="Normal 7 3 2 6 2 2" xfId="9884"/>
    <cellStyle name="Normal 7 3 2 6 2 2 2" xfId="22329"/>
    <cellStyle name="Normal 7 3 2 6 2 3" xfId="17322"/>
    <cellStyle name="Normal 7 3 2 6 3" xfId="6265"/>
    <cellStyle name="Normal 7 3 2 6 3 2" xfId="11280"/>
    <cellStyle name="Normal 7 3 2 6 3 2 2" xfId="23725"/>
    <cellStyle name="Normal 7 3 2 6 3 3" xfId="18718"/>
    <cellStyle name="Normal 7 3 2 6 4" xfId="8072"/>
    <cellStyle name="Normal 7 3 2 6 4 2" xfId="20520"/>
    <cellStyle name="Normal 7 3 2 6 5" xfId="12734"/>
    <cellStyle name="Normal 7 3 2 6 5 2" xfId="25170"/>
    <cellStyle name="Normal 7 3 2 6 6" xfId="7478"/>
    <cellStyle name="Normal 7 3 2 6 6 2" xfId="19928"/>
    <cellStyle name="Normal 7 3 2 6 7" xfId="2999"/>
    <cellStyle name="Normal 7 3 2 6 7 2" xfId="15513"/>
    <cellStyle name="Normal 7 3 2 6 8" xfId="14921"/>
    <cellStyle name="Normal 7 3 2 7" xfId="1075"/>
    <cellStyle name="Normal 7 3 2 7 2" xfId="8958"/>
    <cellStyle name="Normal 7 3 2 7 2 2" xfId="21403"/>
    <cellStyle name="Normal 7 3 2 7 3" xfId="3940"/>
    <cellStyle name="Normal 7 3 2 7 3 2" xfId="16396"/>
    <cellStyle name="Normal 7 3 2 7 4" xfId="13878"/>
    <cellStyle name="Normal 7 3 2 8" xfId="5221"/>
    <cellStyle name="Normal 7 3 2 8 2" xfId="10237"/>
    <cellStyle name="Normal 7 3 2 8 2 2" xfId="22682"/>
    <cellStyle name="Normal 7 3 2 8 3" xfId="17675"/>
    <cellStyle name="Normal 7 3 2 9" xfId="7798"/>
    <cellStyle name="Normal 7 3 2 9 2" xfId="20246"/>
    <cellStyle name="Normal 7 3 2_Degree data" xfId="2591"/>
    <cellStyle name="Normal 7 3 3" xfId="359"/>
    <cellStyle name="Normal 7 3 3 10" xfId="6594"/>
    <cellStyle name="Normal 7 3 3 10 2" xfId="19045"/>
    <cellStyle name="Normal 7 3 3 11" xfId="2762"/>
    <cellStyle name="Normal 7 3 3 11 2" xfId="15282"/>
    <cellStyle name="Normal 7 3 3 12" xfId="13183"/>
    <cellStyle name="Normal 7 3 3 2" xfId="461"/>
    <cellStyle name="Normal 7 3 3 2 10" xfId="13283"/>
    <cellStyle name="Normal 7 3 3 2 2" xfId="822"/>
    <cellStyle name="Normal 7 3 3 2 2 2" xfId="1621"/>
    <cellStyle name="Normal 7 3 3 2 2 2 2" xfId="9726"/>
    <cellStyle name="Normal 7 3 3 2 2 2 2 2" xfId="22171"/>
    <cellStyle name="Normal 7 3 3 2 2 2 3" xfId="4708"/>
    <cellStyle name="Normal 7 3 3 2 2 2 3 2" xfId="17164"/>
    <cellStyle name="Normal 7 3 3 2 2 2 4" xfId="14424"/>
    <cellStyle name="Normal 7 3 3 2 2 3" xfId="5768"/>
    <cellStyle name="Normal 7 3 3 2 2 3 2" xfId="10783"/>
    <cellStyle name="Normal 7 3 3 2 2 3 2 2" xfId="23228"/>
    <cellStyle name="Normal 7 3 3 2 2 3 3" xfId="18221"/>
    <cellStyle name="Normal 7 3 3 2 2 4" xfId="8842"/>
    <cellStyle name="Normal 7 3 3 2 2 4 2" xfId="21288"/>
    <cellStyle name="Normal 7 3 3 2 2 5" xfId="12237"/>
    <cellStyle name="Normal 7 3 3 2 2 5 2" xfId="24673"/>
    <cellStyle name="Normal 7 3 3 2 2 6" xfId="7319"/>
    <cellStyle name="Normal 7 3 3 2 2 6 2" xfId="19770"/>
    <cellStyle name="Normal 7 3 3 2 2 7" xfId="3773"/>
    <cellStyle name="Normal 7 3 3 2 2 7 2" xfId="16281"/>
    <cellStyle name="Normal 7 3 3 2 2 8" xfId="13630"/>
    <cellStyle name="Normal 7 3 3 2 3" xfId="1969"/>
    <cellStyle name="Normal 7 3 3 2 3 2" xfId="5010"/>
    <cellStyle name="Normal 7 3 3 2 3 2 2" xfId="10027"/>
    <cellStyle name="Normal 7 3 3 2 3 2 2 2" xfId="22472"/>
    <cellStyle name="Normal 7 3 3 2 3 2 3" xfId="17465"/>
    <cellStyle name="Normal 7 3 3 2 3 3" xfId="6116"/>
    <cellStyle name="Normal 7 3 3 2 3 3 2" xfId="11131"/>
    <cellStyle name="Normal 7 3 3 2 3 3 2 2" xfId="23576"/>
    <cellStyle name="Normal 7 3 3 2 3 3 3" xfId="18569"/>
    <cellStyle name="Normal 7 3 3 2 3 4" xfId="8434"/>
    <cellStyle name="Normal 7 3 3 2 3 4 2" xfId="20880"/>
    <cellStyle name="Normal 7 3 3 2 3 5" xfId="12585"/>
    <cellStyle name="Normal 7 3 3 2 3 5 2" xfId="25021"/>
    <cellStyle name="Normal 7 3 3 2 3 6" xfId="7621"/>
    <cellStyle name="Normal 7 3 3 2 3 6 2" xfId="20071"/>
    <cellStyle name="Normal 7 3 3 2 3 7" xfId="3365"/>
    <cellStyle name="Normal 7 3 3 2 3 7 2" xfId="15873"/>
    <cellStyle name="Normal 7 3 3 2 3 8" xfId="14772"/>
    <cellStyle name="Normal 7 3 3 2 4" xfId="2384"/>
    <cellStyle name="Normal 7 3 3 2 4 2" xfId="6408"/>
    <cellStyle name="Normal 7 3 3 2 4 2 2" xfId="11423"/>
    <cellStyle name="Normal 7 3 3 2 4 2 2 2" xfId="23868"/>
    <cellStyle name="Normal 7 3 3 2 4 2 3" xfId="18861"/>
    <cellStyle name="Normal 7 3 3 2 4 3" xfId="12877"/>
    <cellStyle name="Normal 7 3 3 2 4 3 2" xfId="25313"/>
    <cellStyle name="Normal 7 3 3 2 4 4" xfId="9318"/>
    <cellStyle name="Normal 7 3 3 2 4 4 2" xfId="21763"/>
    <cellStyle name="Normal 7 3 3 2 4 5" xfId="4300"/>
    <cellStyle name="Normal 7 3 3 2 4 5 2" xfId="16756"/>
    <cellStyle name="Normal 7 3 3 2 4 6" xfId="15064"/>
    <cellStyle name="Normal 7 3 3 2 5" xfId="1218"/>
    <cellStyle name="Normal 7 3 3 2 5 2" xfId="10380"/>
    <cellStyle name="Normal 7 3 3 2 5 2 2" xfId="22825"/>
    <cellStyle name="Normal 7 3 3 2 5 3" xfId="5364"/>
    <cellStyle name="Normal 7 3 3 2 5 3 2" xfId="17818"/>
    <cellStyle name="Normal 7 3 3 2 5 4" xfId="14021"/>
    <cellStyle name="Normal 7 3 3 2 6" xfId="7941"/>
    <cellStyle name="Normal 7 3 3 2 6 2" xfId="20389"/>
    <cellStyle name="Normal 7 3 3 2 7" xfId="11834"/>
    <cellStyle name="Normal 7 3 3 2 7 2" xfId="24270"/>
    <cellStyle name="Normal 7 3 3 2 8" xfId="6911"/>
    <cellStyle name="Normal 7 3 3 2 8 2" xfId="19362"/>
    <cellStyle name="Normal 7 3 3 2 9" xfId="2862"/>
    <cellStyle name="Normal 7 3 3 2 9 2" xfId="15382"/>
    <cellStyle name="Normal 7 3 3 2_Degree data" xfId="2595"/>
    <cellStyle name="Normal 7 3 3 3" xfId="720"/>
    <cellStyle name="Normal 7 3 3 3 2" xfId="1620"/>
    <cellStyle name="Normal 7 3 3 3 2 2" xfId="9218"/>
    <cellStyle name="Normal 7 3 3 3 2 2 2" xfId="21663"/>
    <cellStyle name="Normal 7 3 3 3 2 3" xfId="4200"/>
    <cellStyle name="Normal 7 3 3 3 2 3 2" xfId="16656"/>
    <cellStyle name="Normal 7 3 3 3 2 4" xfId="14423"/>
    <cellStyle name="Normal 7 3 3 3 3" xfId="5767"/>
    <cellStyle name="Normal 7 3 3 3 3 2" xfId="10782"/>
    <cellStyle name="Normal 7 3 3 3 3 2 2" xfId="23227"/>
    <cellStyle name="Normal 7 3 3 3 3 3" xfId="18220"/>
    <cellStyle name="Normal 7 3 3 3 4" xfId="8334"/>
    <cellStyle name="Normal 7 3 3 3 4 2" xfId="20780"/>
    <cellStyle name="Normal 7 3 3 3 5" xfId="12236"/>
    <cellStyle name="Normal 7 3 3 3 5 2" xfId="24672"/>
    <cellStyle name="Normal 7 3 3 3 6" xfId="6811"/>
    <cellStyle name="Normal 7 3 3 3 6 2" xfId="19262"/>
    <cellStyle name="Normal 7 3 3 3 7" xfId="3265"/>
    <cellStyle name="Normal 7 3 3 3 7 2" xfId="15773"/>
    <cellStyle name="Normal 7 3 3 3 8" xfId="13530"/>
    <cellStyle name="Normal 7 3 3 4" xfId="1968"/>
    <cellStyle name="Normal 7 3 3 4 2" xfId="4707"/>
    <cellStyle name="Normal 7 3 3 4 2 2" xfId="9725"/>
    <cellStyle name="Normal 7 3 3 4 2 2 2" xfId="22170"/>
    <cellStyle name="Normal 7 3 3 4 2 3" xfId="17163"/>
    <cellStyle name="Normal 7 3 3 4 3" xfId="6115"/>
    <cellStyle name="Normal 7 3 3 4 3 2" xfId="11130"/>
    <cellStyle name="Normal 7 3 3 4 3 2 2" xfId="23575"/>
    <cellStyle name="Normal 7 3 3 4 3 3" xfId="18568"/>
    <cellStyle name="Normal 7 3 3 4 4" xfId="8841"/>
    <cellStyle name="Normal 7 3 3 4 4 2" xfId="21287"/>
    <cellStyle name="Normal 7 3 3 4 5" xfId="12584"/>
    <cellStyle name="Normal 7 3 3 4 5 2" xfId="25020"/>
    <cellStyle name="Normal 7 3 3 4 6" xfId="7318"/>
    <cellStyle name="Normal 7 3 3 4 6 2" xfId="19769"/>
    <cellStyle name="Normal 7 3 3 4 7" xfId="3772"/>
    <cellStyle name="Normal 7 3 3 4 7 2" xfId="16280"/>
    <cellStyle name="Normal 7 3 3 4 8" xfId="14771"/>
    <cellStyle name="Normal 7 3 3 5" xfId="2282"/>
    <cellStyle name="Normal 7 3 3 5 2" xfId="4910"/>
    <cellStyle name="Normal 7 3 3 5 2 2" xfId="9927"/>
    <cellStyle name="Normal 7 3 3 5 2 2 2" xfId="22372"/>
    <cellStyle name="Normal 7 3 3 5 2 3" xfId="17365"/>
    <cellStyle name="Normal 7 3 3 5 3" xfId="6308"/>
    <cellStyle name="Normal 7 3 3 5 3 2" xfId="11323"/>
    <cellStyle name="Normal 7 3 3 5 3 2 2" xfId="23768"/>
    <cellStyle name="Normal 7 3 3 5 3 3" xfId="18761"/>
    <cellStyle name="Normal 7 3 3 5 4" xfId="8115"/>
    <cellStyle name="Normal 7 3 3 5 4 2" xfId="20563"/>
    <cellStyle name="Normal 7 3 3 5 5" xfId="12777"/>
    <cellStyle name="Normal 7 3 3 5 5 2" xfId="25213"/>
    <cellStyle name="Normal 7 3 3 5 6" xfId="7521"/>
    <cellStyle name="Normal 7 3 3 5 6 2" xfId="19971"/>
    <cellStyle name="Normal 7 3 3 5 7" xfId="3045"/>
    <cellStyle name="Normal 7 3 3 5 7 2" xfId="15556"/>
    <cellStyle name="Normal 7 3 3 5 8" xfId="14964"/>
    <cellStyle name="Normal 7 3 3 6" xfId="1118"/>
    <cellStyle name="Normal 7 3 3 6 2" xfId="9001"/>
    <cellStyle name="Normal 7 3 3 6 2 2" xfId="21446"/>
    <cellStyle name="Normal 7 3 3 6 3" xfId="3983"/>
    <cellStyle name="Normal 7 3 3 6 3 2" xfId="16439"/>
    <cellStyle name="Normal 7 3 3 6 4" xfId="13921"/>
    <cellStyle name="Normal 7 3 3 7" xfId="5264"/>
    <cellStyle name="Normal 7 3 3 7 2" xfId="10280"/>
    <cellStyle name="Normal 7 3 3 7 2 2" xfId="22725"/>
    <cellStyle name="Normal 7 3 3 7 3" xfId="17718"/>
    <cellStyle name="Normal 7 3 3 8" xfId="7841"/>
    <cellStyle name="Normal 7 3 3 8 2" xfId="20289"/>
    <cellStyle name="Normal 7 3 3 9" xfId="11734"/>
    <cellStyle name="Normal 7 3 3 9 2" xfId="24170"/>
    <cellStyle name="Normal 7 3 3_Degree data" xfId="2594"/>
    <cellStyle name="Normal 7 3 4" xfId="281"/>
    <cellStyle name="Normal 7 3 4 10" xfId="6627"/>
    <cellStyle name="Normal 7 3 4 10 2" xfId="19078"/>
    <cellStyle name="Normal 7 3 4 11" xfId="2690"/>
    <cellStyle name="Normal 7 3 4 11 2" xfId="15210"/>
    <cellStyle name="Normal 7 3 4 12" xfId="13111"/>
    <cellStyle name="Normal 7 3 4 2" xfId="495"/>
    <cellStyle name="Normal 7 3 4 2 10" xfId="13316"/>
    <cellStyle name="Normal 7 3 4 2 2" xfId="855"/>
    <cellStyle name="Normal 7 3 4 2 2 2" xfId="1623"/>
    <cellStyle name="Normal 7 3 4 2 2 2 2" xfId="9728"/>
    <cellStyle name="Normal 7 3 4 2 2 2 2 2" xfId="22173"/>
    <cellStyle name="Normal 7 3 4 2 2 2 3" xfId="4710"/>
    <cellStyle name="Normal 7 3 4 2 2 2 3 2" xfId="17166"/>
    <cellStyle name="Normal 7 3 4 2 2 2 4" xfId="14426"/>
    <cellStyle name="Normal 7 3 4 2 2 3" xfId="5770"/>
    <cellStyle name="Normal 7 3 4 2 2 3 2" xfId="10785"/>
    <cellStyle name="Normal 7 3 4 2 2 3 2 2" xfId="23230"/>
    <cellStyle name="Normal 7 3 4 2 2 3 3" xfId="18223"/>
    <cellStyle name="Normal 7 3 4 2 2 4" xfId="8844"/>
    <cellStyle name="Normal 7 3 4 2 2 4 2" xfId="21290"/>
    <cellStyle name="Normal 7 3 4 2 2 5" xfId="12239"/>
    <cellStyle name="Normal 7 3 4 2 2 5 2" xfId="24675"/>
    <cellStyle name="Normal 7 3 4 2 2 6" xfId="7321"/>
    <cellStyle name="Normal 7 3 4 2 2 6 2" xfId="19772"/>
    <cellStyle name="Normal 7 3 4 2 2 7" xfId="3775"/>
    <cellStyle name="Normal 7 3 4 2 2 7 2" xfId="16283"/>
    <cellStyle name="Normal 7 3 4 2 2 8" xfId="13663"/>
    <cellStyle name="Normal 7 3 4 2 3" xfId="1971"/>
    <cellStyle name="Normal 7 3 4 2 3 2" xfId="5043"/>
    <cellStyle name="Normal 7 3 4 2 3 2 2" xfId="10060"/>
    <cellStyle name="Normal 7 3 4 2 3 2 2 2" xfId="22505"/>
    <cellStyle name="Normal 7 3 4 2 3 2 3" xfId="17498"/>
    <cellStyle name="Normal 7 3 4 2 3 3" xfId="6118"/>
    <cellStyle name="Normal 7 3 4 2 3 3 2" xfId="11133"/>
    <cellStyle name="Normal 7 3 4 2 3 3 2 2" xfId="23578"/>
    <cellStyle name="Normal 7 3 4 2 3 3 3" xfId="18571"/>
    <cellStyle name="Normal 7 3 4 2 3 4" xfId="8467"/>
    <cellStyle name="Normal 7 3 4 2 3 4 2" xfId="20913"/>
    <cellStyle name="Normal 7 3 4 2 3 5" xfId="12587"/>
    <cellStyle name="Normal 7 3 4 2 3 5 2" xfId="25023"/>
    <cellStyle name="Normal 7 3 4 2 3 6" xfId="7654"/>
    <cellStyle name="Normal 7 3 4 2 3 6 2" xfId="20104"/>
    <cellStyle name="Normal 7 3 4 2 3 7" xfId="3398"/>
    <cellStyle name="Normal 7 3 4 2 3 7 2" xfId="15906"/>
    <cellStyle name="Normal 7 3 4 2 3 8" xfId="14774"/>
    <cellStyle name="Normal 7 3 4 2 4" xfId="2418"/>
    <cellStyle name="Normal 7 3 4 2 4 2" xfId="6441"/>
    <cellStyle name="Normal 7 3 4 2 4 2 2" xfId="11456"/>
    <cellStyle name="Normal 7 3 4 2 4 2 2 2" xfId="23901"/>
    <cellStyle name="Normal 7 3 4 2 4 2 3" xfId="18894"/>
    <cellStyle name="Normal 7 3 4 2 4 3" xfId="12910"/>
    <cellStyle name="Normal 7 3 4 2 4 3 2" xfId="25346"/>
    <cellStyle name="Normal 7 3 4 2 4 4" xfId="9351"/>
    <cellStyle name="Normal 7 3 4 2 4 4 2" xfId="21796"/>
    <cellStyle name="Normal 7 3 4 2 4 5" xfId="4333"/>
    <cellStyle name="Normal 7 3 4 2 4 5 2" xfId="16789"/>
    <cellStyle name="Normal 7 3 4 2 4 6" xfId="15097"/>
    <cellStyle name="Normal 7 3 4 2 5" xfId="1251"/>
    <cellStyle name="Normal 7 3 4 2 5 2" xfId="10413"/>
    <cellStyle name="Normal 7 3 4 2 5 2 2" xfId="22858"/>
    <cellStyle name="Normal 7 3 4 2 5 3" xfId="5397"/>
    <cellStyle name="Normal 7 3 4 2 5 3 2" xfId="17851"/>
    <cellStyle name="Normal 7 3 4 2 5 4" xfId="14054"/>
    <cellStyle name="Normal 7 3 4 2 6" xfId="7974"/>
    <cellStyle name="Normal 7 3 4 2 6 2" xfId="20422"/>
    <cellStyle name="Normal 7 3 4 2 7" xfId="11867"/>
    <cellStyle name="Normal 7 3 4 2 7 2" xfId="24303"/>
    <cellStyle name="Normal 7 3 4 2 8" xfId="6944"/>
    <cellStyle name="Normal 7 3 4 2 8 2" xfId="19395"/>
    <cellStyle name="Normal 7 3 4 2 9" xfId="2895"/>
    <cellStyle name="Normal 7 3 4 2 9 2" xfId="15415"/>
    <cellStyle name="Normal 7 3 4 2_Degree data" xfId="2597"/>
    <cellStyle name="Normal 7 3 4 3" xfId="644"/>
    <cellStyle name="Normal 7 3 4 3 2" xfId="1622"/>
    <cellStyle name="Normal 7 3 4 3 2 2" xfId="9146"/>
    <cellStyle name="Normal 7 3 4 3 2 2 2" xfId="21591"/>
    <cellStyle name="Normal 7 3 4 3 2 3" xfId="4128"/>
    <cellStyle name="Normal 7 3 4 3 2 3 2" xfId="16584"/>
    <cellStyle name="Normal 7 3 4 3 2 4" xfId="14425"/>
    <cellStyle name="Normal 7 3 4 3 3" xfId="5769"/>
    <cellStyle name="Normal 7 3 4 3 3 2" xfId="10784"/>
    <cellStyle name="Normal 7 3 4 3 3 2 2" xfId="23229"/>
    <cellStyle name="Normal 7 3 4 3 3 3" xfId="18222"/>
    <cellStyle name="Normal 7 3 4 3 4" xfId="8262"/>
    <cellStyle name="Normal 7 3 4 3 4 2" xfId="20708"/>
    <cellStyle name="Normal 7 3 4 3 5" xfId="12238"/>
    <cellStyle name="Normal 7 3 4 3 5 2" xfId="24674"/>
    <cellStyle name="Normal 7 3 4 3 6" xfId="6739"/>
    <cellStyle name="Normal 7 3 4 3 6 2" xfId="19190"/>
    <cellStyle name="Normal 7 3 4 3 7" xfId="3193"/>
    <cellStyle name="Normal 7 3 4 3 7 2" xfId="15701"/>
    <cellStyle name="Normal 7 3 4 3 8" xfId="13458"/>
    <cellStyle name="Normal 7 3 4 4" xfId="1970"/>
    <cellStyle name="Normal 7 3 4 4 2" xfId="4709"/>
    <cellStyle name="Normal 7 3 4 4 2 2" xfId="9727"/>
    <cellStyle name="Normal 7 3 4 4 2 2 2" xfId="22172"/>
    <cellStyle name="Normal 7 3 4 4 2 3" xfId="17165"/>
    <cellStyle name="Normal 7 3 4 4 3" xfId="6117"/>
    <cellStyle name="Normal 7 3 4 4 3 2" xfId="11132"/>
    <cellStyle name="Normal 7 3 4 4 3 2 2" xfId="23577"/>
    <cellStyle name="Normal 7 3 4 4 3 3" xfId="18570"/>
    <cellStyle name="Normal 7 3 4 4 4" xfId="8843"/>
    <cellStyle name="Normal 7 3 4 4 4 2" xfId="21289"/>
    <cellStyle name="Normal 7 3 4 4 5" xfId="12586"/>
    <cellStyle name="Normal 7 3 4 4 5 2" xfId="25022"/>
    <cellStyle name="Normal 7 3 4 4 6" xfId="7320"/>
    <cellStyle name="Normal 7 3 4 4 6 2" xfId="19771"/>
    <cellStyle name="Normal 7 3 4 4 7" xfId="3774"/>
    <cellStyle name="Normal 7 3 4 4 7 2" xfId="16282"/>
    <cellStyle name="Normal 7 3 4 4 8" xfId="14773"/>
    <cellStyle name="Normal 7 3 4 5" xfId="2204"/>
    <cellStyle name="Normal 7 3 4 5 2" xfId="4838"/>
    <cellStyle name="Normal 7 3 4 5 2 2" xfId="9855"/>
    <cellStyle name="Normal 7 3 4 5 2 2 2" xfId="22300"/>
    <cellStyle name="Normal 7 3 4 5 2 3" xfId="17293"/>
    <cellStyle name="Normal 7 3 4 5 3" xfId="6236"/>
    <cellStyle name="Normal 7 3 4 5 3 2" xfId="11251"/>
    <cellStyle name="Normal 7 3 4 5 3 2 2" xfId="23696"/>
    <cellStyle name="Normal 7 3 4 5 3 3" xfId="18689"/>
    <cellStyle name="Normal 7 3 4 5 4" xfId="8148"/>
    <cellStyle name="Normal 7 3 4 5 4 2" xfId="20596"/>
    <cellStyle name="Normal 7 3 4 5 5" xfId="12705"/>
    <cellStyle name="Normal 7 3 4 5 5 2" xfId="25141"/>
    <cellStyle name="Normal 7 3 4 5 6" xfId="7449"/>
    <cellStyle name="Normal 7 3 4 5 6 2" xfId="19899"/>
    <cellStyle name="Normal 7 3 4 5 7" xfId="3078"/>
    <cellStyle name="Normal 7 3 4 5 7 2" xfId="15589"/>
    <cellStyle name="Normal 7 3 4 5 8" xfId="14892"/>
    <cellStyle name="Normal 7 3 4 6" xfId="1046"/>
    <cellStyle name="Normal 7 3 4 6 2" xfId="9034"/>
    <cellStyle name="Normal 7 3 4 6 2 2" xfId="21479"/>
    <cellStyle name="Normal 7 3 4 6 3" xfId="4016"/>
    <cellStyle name="Normal 7 3 4 6 3 2" xfId="16472"/>
    <cellStyle name="Normal 7 3 4 6 4" xfId="13849"/>
    <cellStyle name="Normal 7 3 4 7" xfId="5192"/>
    <cellStyle name="Normal 7 3 4 7 2" xfId="10208"/>
    <cellStyle name="Normal 7 3 4 7 2 2" xfId="22653"/>
    <cellStyle name="Normal 7 3 4 7 3" xfId="17646"/>
    <cellStyle name="Normal 7 3 4 8" xfId="7769"/>
    <cellStyle name="Normal 7 3 4 8 2" xfId="20217"/>
    <cellStyle name="Normal 7 3 4 9" xfId="11662"/>
    <cellStyle name="Normal 7 3 4 9 2" xfId="24098"/>
    <cellStyle name="Normal 7 3 4_Degree data" xfId="2596"/>
    <cellStyle name="Normal 7 3 5" xfId="387"/>
    <cellStyle name="Normal 7 3 5 10" xfId="13211"/>
    <cellStyle name="Normal 7 3 5 2" xfId="748"/>
    <cellStyle name="Normal 7 3 5 2 2" xfId="1624"/>
    <cellStyle name="Normal 7 3 5 2 2 2" xfId="9729"/>
    <cellStyle name="Normal 7 3 5 2 2 2 2" xfId="22174"/>
    <cellStyle name="Normal 7 3 5 2 2 3" xfId="4711"/>
    <cellStyle name="Normal 7 3 5 2 2 3 2" xfId="17167"/>
    <cellStyle name="Normal 7 3 5 2 2 4" xfId="14427"/>
    <cellStyle name="Normal 7 3 5 2 3" xfId="5771"/>
    <cellStyle name="Normal 7 3 5 2 3 2" xfId="10786"/>
    <cellStyle name="Normal 7 3 5 2 3 2 2" xfId="23231"/>
    <cellStyle name="Normal 7 3 5 2 3 3" xfId="18224"/>
    <cellStyle name="Normal 7 3 5 2 4" xfId="8845"/>
    <cellStyle name="Normal 7 3 5 2 4 2" xfId="21291"/>
    <cellStyle name="Normal 7 3 5 2 5" xfId="12240"/>
    <cellStyle name="Normal 7 3 5 2 5 2" xfId="24676"/>
    <cellStyle name="Normal 7 3 5 2 6" xfId="7322"/>
    <cellStyle name="Normal 7 3 5 2 6 2" xfId="19773"/>
    <cellStyle name="Normal 7 3 5 2 7" xfId="3776"/>
    <cellStyle name="Normal 7 3 5 2 7 2" xfId="16284"/>
    <cellStyle name="Normal 7 3 5 2 8" xfId="13558"/>
    <cellStyle name="Normal 7 3 5 3" xfId="1972"/>
    <cellStyle name="Normal 7 3 5 3 2" xfId="4938"/>
    <cellStyle name="Normal 7 3 5 3 2 2" xfId="9955"/>
    <cellStyle name="Normal 7 3 5 3 2 2 2" xfId="22400"/>
    <cellStyle name="Normal 7 3 5 3 2 3" xfId="17393"/>
    <cellStyle name="Normal 7 3 5 3 3" xfId="6119"/>
    <cellStyle name="Normal 7 3 5 3 3 2" xfId="11134"/>
    <cellStyle name="Normal 7 3 5 3 3 2 2" xfId="23579"/>
    <cellStyle name="Normal 7 3 5 3 3 3" xfId="18572"/>
    <cellStyle name="Normal 7 3 5 3 4" xfId="8362"/>
    <cellStyle name="Normal 7 3 5 3 4 2" xfId="20808"/>
    <cellStyle name="Normal 7 3 5 3 5" xfId="12588"/>
    <cellStyle name="Normal 7 3 5 3 5 2" xfId="25024"/>
    <cellStyle name="Normal 7 3 5 3 6" xfId="7549"/>
    <cellStyle name="Normal 7 3 5 3 6 2" xfId="19999"/>
    <cellStyle name="Normal 7 3 5 3 7" xfId="3293"/>
    <cellStyle name="Normal 7 3 5 3 7 2" xfId="15801"/>
    <cellStyle name="Normal 7 3 5 3 8" xfId="14775"/>
    <cellStyle name="Normal 7 3 5 4" xfId="2310"/>
    <cellStyle name="Normal 7 3 5 4 2" xfId="6336"/>
    <cellStyle name="Normal 7 3 5 4 2 2" xfId="11351"/>
    <cellStyle name="Normal 7 3 5 4 2 2 2" xfId="23796"/>
    <cellStyle name="Normal 7 3 5 4 2 3" xfId="18789"/>
    <cellStyle name="Normal 7 3 5 4 3" xfId="12805"/>
    <cellStyle name="Normal 7 3 5 4 3 2" xfId="25241"/>
    <cellStyle name="Normal 7 3 5 4 4" xfId="9246"/>
    <cellStyle name="Normal 7 3 5 4 4 2" xfId="21691"/>
    <cellStyle name="Normal 7 3 5 4 5" xfId="4228"/>
    <cellStyle name="Normal 7 3 5 4 5 2" xfId="16684"/>
    <cellStyle name="Normal 7 3 5 4 6" xfId="14992"/>
    <cellStyle name="Normal 7 3 5 5" xfId="1146"/>
    <cellStyle name="Normal 7 3 5 5 2" xfId="10308"/>
    <cellStyle name="Normal 7 3 5 5 2 2" xfId="22753"/>
    <cellStyle name="Normal 7 3 5 5 3" xfId="5292"/>
    <cellStyle name="Normal 7 3 5 5 3 2" xfId="17746"/>
    <cellStyle name="Normal 7 3 5 5 4" xfId="13949"/>
    <cellStyle name="Normal 7 3 5 6" xfId="7869"/>
    <cellStyle name="Normal 7 3 5 6 2" xfId="20317"/>
    <cellStyle name="Normal 7 3 5 7" xfId="11762"/>
    <cellStyle name="Normal 7 3 5 7 2" xfId="24198"/>
    <cellStyle name="Normal 7 3 5 8" xfId="6839"/>
    <cellStyle name="Normal 7 3 5 8 2" xfId="19290"/>
    <cellStyle name="Normal 7 3 5 9" xfId="2790"/>
    <cellStyle name="Normal 7 3 5 9 2" xfId="15310"/>
    <cellStyle name="Normal 7 3 5_Degree data" xfId="2598"/>
    <cellStyle name="Normal 7 3 6" xfId="249"/>
    <cellStyle name="Normal 7 3 6 10" xfId="13083"/>
    <cellStyle name="Normal 7 3 6 2" xfId="614"/>
    <cellStyle name="Normal 7 3 6 2 2" xfId="1625"/>
    <cellStyle name="Normal 7 3 6 2 2 2" xfId="9730"/>
    <cellStyle name="Normal 7 3 6 2 2 2 2" xfId="22175"/>
    <cellStyle name="Normal 7 3 6 2 2 3" xfId="4712"/>
    <cellStyle name="Normal 7 3 6 2 2 3 2" xfId="17168"/>
    <cellStyle name="Normal 7 3 6 2 2 4" xfId="14428"/>
    <cellStyle name="Normal 7 3 6 2 3" xfId="5772"/>
    <cellStyle name="Normal 7 3 6 2 3 2" xfId="10787"/>
    <cellStyle name="Normal 7 3 6 2 3 2 2" xfId="23232"/>
    <cellStyle name="Normal 7 3 6 2 3 3" xfId="18225"/>
    <cellStyle name="Normal 7 3 6 2 4" xfId="8846"/>
    <cellStyle name="Normal 7 3 6 2 4 2" xfId="21292"/>
    <cellStyle name="Normal 7 3 6 2 5" xfId="12241"/>
    <cellStyle name="Normal 7 3 6 2 5 2" xfId="24677"/>
    <cellStyle name="Normal 7 3 6 2 6" xfId="7323"/>
    <cellStyle name="Normal 7 3 6 2 6 2" xfId="19774"/>
    <cellStyle name="Normal 7 3 6 2 7" xfId="3777"/>
    <cellStyle name="Normal 7 3 6 2 7 2" xfId="16285"/>
    <cellStyle name="Normal 7 3 6 2 8" xfId="13430"/>
    <cellStyle name="Normal 7 3 6 3" xfId="1973"/>
    <cellStyle name="Normal 7 3 6 3 2" xfId="4810"/>
    <cellStyle name="Normal 7 3 6 3 2 2" xfId="9827"/>
    <cellStyle name="Normal 7 3 6 3 2 2 2" xfId="22272"/>
    <cellStyle name="Normal 7 3 6 3 2 3" xfId="17265"/>
    <cellStyle name="Normal 7 3 6 3 3" xfId="6120"/>
    <cellStyle name="Normal 7 3 6 3 3 2" xfId="11135"/>
    <cellStyle name="Normal 7 3 6 3 3 2 2" xfId="23580"/>
    <cellStyle name="Normal 7 3 6 3 3 3" xfId="18573"/>
    <cellStyle name="Normal 7 3 6 3 4" xfId="8900"/>
    <cellStyle name="Normal 7 3 6 3 4 2" xfId="21345"/>
    <cellStyle name="Normal 7 3 6 3 5" xfId="12589"/>
    <cellStyle name="Normal 7 3 6 3 5 2" xfId="25025"/>
    <cellStyle name="Normal 7 3 6 3 6" xfId="7421"/>
    <cellStyle name="Normal 7 3 6 3 6 2" xfId="19871"/>
    <cellStyle name="Normal 7 3 6 3 7" xfId="3882"/>
    <cellStyle name="Normal 7 3 6 3 7 2" xfId="16338"/>
    <cellStyle name="Normal 7 3 6 3 8" xfId="14776"/>
    <cellStyle name="Normal 7 3 6 4" xfId="2172"/>
    <cellStyle name="Normal 7 3 6 4 2" xfId="6208"/>
    <cellStyle name="Normal 7 3 6 4 2 2" xfId="11223"/>
    <cellStyle name="Normal 7 3 6 4 2 2 2" xfId="23668"/>
    <cellStyle name="Normal 7 3 6 4 2 3" xfId="18661"/>
    <cellStyle name="Normal 7 3 6 4 3" xfId="12677"/>
    <cellStyle name="Normal 7 3 6 4 3 2" xfId="25113"/>
    <cellStyle name="Normal 7 3 6 4 4" xfId="9118"/>
    <cellStyle name="Normal 7 3 6 4 4 2" xfId="21563"/>
    <cellStyle name="Normal 7 3 6 4 5" xfId="4100"/>
    <cellStyle name="Normal 7 3 6 4 5 2" xfId="16556"/>
    <cellStyle name="Normal 7 3 6 4 6" xfId="14864"/>
    <cellStyle name="Normal 7 3 6 5" xfId="1018"/>
    <cellStyle name="Normal 7 3 6 5 2" xfId="10178"/>
    <cellStyle name="Normal 7 3 6 5 2 2" xfId="22623"/>
    <cellStyle name="Normal 7 3 6 5 3" xfId="5162"/>
    <cellStyle name="Normal 7 3 6 5 3 2" xfId="17616"/>
    <cellStyle name="Normal 7 3 6 5 4" xfId="13821"/>
    <cellStyle name="Normal 7 3 6 6" xfId="8234"/>
    <cellStyle name="Normal 7 3 6 6 2" xfId="20680"/>
    <cellStyle name="Normal 7 3 6 7" xfId="11634"/>
    <cellStyle name="Normal 7 3 6 7 2" xfId="24070"/>
    <cellStyle name="Normal 7 3 6 8" xfId="6711"/>
    <cellStyle name="Normal 7 3 6 8 2" xfId="19162"/>
    <cellStyle name="Normal 7 3 6 9" xfId="3165"/>
    <cellStyle name="Normal 7 3 6 9 2" xfId="15673"/>
    <cellStyle name="Normal 7 3 6_Degree data" xfId="2599"/>
    <cellStyle name="Normal 7 3 7" xfId="568"/>
    <cellStyle name="Normal 7 3 7 2" xfId="1616"/>
    <cellStyle name="Normal 7 3 7 2 2" xfId="9721"/>
    <cellStyle name="Normal 7 3 7 2 2 2" xfId="22166"/>
    <cellStyle name="Normal 7 3 7 2 3" xfId="4703"/>
    <cellStyle name="Normal 7 3 7 2 3 2" xfId="17159"/>
    <cellStyle name="Normal 7 3 7 2 4" xfId="14419"/>
    <cellStyle name="Normal 7 3 7 3" xfId="5763"/>
    <cellStyle name="Normal 7 3 7 3 2" xfId="10778"/>
    <cellStyle name="Normal 7 3 7 3 2 2" xfId="23223"/>
    <cellStyle name="Normal 7 3 7 3 3" xfId="18216"/>
    <cellStyle name="Normal 7 3 7 4" xfId="8837"/>
    <cellStyle name="Normal 7 3 7 4 2" xfId="21283"/>
    <cellStyle name="Normal 7 3 7 5" xfId="12232"/>
    <cellStyle name="Normal 7 3 7 5 2" xfId="24668"/>
    <cellStyle name="Normal 7 3 7 6" xfId="7314"/>
    <cellStyle name="Normal 7 3 7 6 2" xfId="19765"/>
    <cellStyle name="Normal 7 3 7 7" xfId="3768"/>
    <cellStyle name="Normal 7 3 7 7 2" xfId="16276"/>
    <cellStyle name="Normal 7 3 7 8" xfId="13385"/>
    <cellStyle name="Normal 7 3 8" xfId="1964"/>
    <cellStyle name="Normal 7 3 8 2" xfId="4765"/>
    <cellStyle name="Normal 7 3 8 2 2" xfId="9782"/>
    <cellStyle name="Normal 7 3 8 2 2 2" xfId="22227"/>
    <cellStyle name="Normal 7 3 8 2 3" xfId="17220"/>
    <cellStyle name="Normal 7 3 8 3" xfId="6111"/>
    <cellStyle name="Normal 7 3 8 3 2" xfId="11126"/>
    <cellStyle name="Normal 7 3 8 3 2 2" xfId="23571"/>
    <cellStyle name="Normal 7 3 8 3 3" xfId="18564"/>
    <cellStyle name="Normal 7 3 8 4" xfId="8042"/>
    <cellStyle name="Normal 7 3 8 4 2" xfId="20490"/>
    <cellStyle name="Normal 7 3 8 5" xfId="12580"/>
    <cellStyle name="Normal 7 3 8 5 2" xfId="25016"/>
    <cellStyle name="Normal 7 3 8 6" xfId="7376"/>
    <cellStyle name="Normal 7 3 8 6 2" xfId="19826"/>
    <cellStyle name="Normal 7 3 8 7" xfId="2966"/>
    <cellStyle name="Normal 7 3 8 7 2" xfId="15483"/>
    <cellStyle name="Normal 7 3 8 8" xfId="14767"/>
    <cellStyle name="Normal 7 3 9" xfId="2123"/>
    <cellStyle name="Normal 7 3 9 2" xfId="6163"/>
    <cellStyle name="Normal 7 3 9 2 2" xfId="11178"/>
    <cellStyle name="Normal 7 3 9 2 2 2" xfId="23623"/>
    <cellStyle name="Normal 7 3 9 2 3" xfId="18616"/>
    <cellStyle name="Normal 7 3 9 3" xfId="12632"/>
    <cellStyle name="Normal 7 3 9 3 2" xfId="25068"/>
    <cellStyle name="Normal 7 3 9 4" xfId="8929"/>
    <cellStyle name="Normal 7 3 9 4 2" xfId="21374"/>
    <cellStyle name="Normal 7 3 9 5" xfId="3911"/>
    <cellStyle name="Normal 7 3 9 5 2" xfId="16367"/>
    <cellStyle name="Normal 7 3 9 6" xfId="14819"/>
    <cellStyle name="Normal 7 3_Degree data" xfId="2590"/>
    <cellStyle name="Normal 7 4" xfId="150"/>
    <cellStyle name="Normal 7 4 10" xfId="7719"/>
    <cellStyle name="Normal 7 4 10 2" xfId="20167"/>
    <cellStyle name="Normal 7 4 11" xfId="11539"/>
    <cellStyle name="Normal 7 4 11 2" xfId="23975"/>
    <cellStyle name="Normal 7 4 12" xfId="6531"/>
    <cellStyle name="Normal 7 4 12 2" xfId="18982"/>
    <cellStyle name="Normal 7 4 13" xfId="2639"/>
    <cellStyle name="Normal 7 4 13 2" xfId="15160"/>
    <cellStyle name="Normal 7 4 14" xfId="12988"/>
    <cellStyle name="Normal 7 4 2" xfId="338"/>
    <cellStyle name="Normal 7 4 2 10" xfId="6574"/>
    <cellStyle name="Normal 7 4 2 10 2" xfId="19025"/>
    <cellStyle name="Normal 7 4 2 11" xfId="2742"/>
    <cellStyle name="Normal 7 4 2 11 2" xfId="15262"/>
    <cellStyle name="Normal 7 4 2 12" xfId="13163"/>
    <cellStyle name="Normal 7 4 2 2" xfId="440"/>
    <cellStyle name="Normal 7 4 2 2 10" xfId="13263"/>
    <cellStyle name="Normal 7 4 2 2 2" xfId="801"/>
    <cellStyle name="Normal 7 4 2 2 2 2" xfId="1628"/>
    <cellStyle name="Normal 7 4 2 2 2 2 2" xfId="9733"/>
    <cellStyle name="Normal 7 4 2 2 2 2 2 2" xfId="22178"/>
    <cellStyle name="Normal 7 4 2 2 2 2 3" xfId="4715"/>
    <cellStyle name="Normal 7 4 2 2 2 2 3 2" xfId="17171"/>
    <cellStyle name="Normal 7 4 2 2 2 2 4" xfId="14431"/>
    <cellStyle name="Normal 7 4 2 2 2 3" xfId="5775"/>
    <cellStyle name="Normal 7 4 2 2 2 3 2" xfId="10790"/>
    <cellStyle name="Normal 7 4 2 2 2 3 2 2" xfId="23235"/>
    <cellStyle name="Normal 7 4 2 2 2 3 3" xfId="18228"/>
    <cellStyle name="Normal 7 4 2 2 2 4" xfId="8849"/>
    <cellStyle name="Normal 7 4 2 2 2 4 2" xfId="21295"/>
    <cellStyle name="Normal 7 4 2 2 2 5" xfId="12244"/>
    <cellStyle name="Normal 7 4 2 2 2 5 2" xfId="24680"/>
    <cellStyle name="Normal 7 4 2 2 2 6" xfId="7326"/>
    <cellStyle name="Normal 7 4 2 2 2 6 2" xfId="19777"/>
    <cellStyle name="Normal 7 4 2 2 2 7" xfId="3780"/>
    <cellStyle name="Normal 7 4 2 2 2 7 2" xfId="16288"/>
    <cellStyle name="Normal 7 4 2 2 2 8" xfId="13610"/>
    <cellStyle name="Normal 7 4 2 2 3" xfId="1976"/>
    <cellStyle name="Normal 7 4 2 2 3 2" xfId="4990"/>
    <cellStyle name="Normal 7 4 2 2 3 2 2" xfId="10007"/>
    <cellStyle name="Normal 7 4 2 2 3 2 2 2" xfId="22452"/>
    <cellStyle name="Normal 7 4 2 2 3 2 3" xfId="17445"/>
    <cellStyle name="Normal 7 4 2 2 3 3" xfId="6123"/>
    <cellStyle name="Normal 7 4 2 2 3 3 2" xfId="11138"/>
    <cellStyle name="Normal 7 4 2 2 3 3 2 2" xfId="23583"/>
    <cellStyle name="Normal 7 4 2 2 3 3 3" xfId="18576"/>
    <cellStyle name="Normal 7 4 2 2 3 4" xfId="8414"/>
    <cellStyle name="Normal 7 4 2 2 3 4 2" xfId="20860"/>
    <cellStyle name="Normal 7 4 2 2 3 5" xfId="12592"/>
    <cellStyle name="Normal 7 4 2 2 3 5 2" xfId="25028"/>
    <cellStyle name="Normal 7 4 2 2 3 6" xfId="7601"/>
    <cellStyle name="Normal 7 4 2 2 3 6 2" xfId="20051"/>
    <cellStyle name="Normal 7 4 2 2 3 7" xfId="3345"/>
    <cellStyle name="Normal 7 4 2 2 3 7 2" xfId="15853"/>
    <cellStyle name="Normal 7 4 2 2 3 8" xfId="14779"/>
    <cellStyle name="Normal 7 4 2 2 4" xfId="2363"/>
    <cellStyle name="Normal 7 4 2 2 4 2" xfId="6388"/>
    <cellStyle name="Normal 7 4 2 2 4 2 2" xfId="11403"/>
    <cellStyle name="Normal 7 4 2 2 4 2 2 2" xfId="23848"/>
    <cellStyle name="Normal 7 4 2 2 4 2 3" xfId="18841"/>
    <cellStyle name="Normal 7 4 2 2 4 3" xfId="12857"/>
    <cellStyle name="Normal 7 4 2 2 4 3 2" xfId="25293"/>
    <cellStyle name="Normal 7 4 2 2 4 4" xfId="9298"/>
    <cellStyle name="Normal 7 4 2 2 4 4 2" xfId="21743"/>
    <cellStyle name="Normal 7 4 2 2 4 5" xfId="4280"/>
    <cellStyle name="Normal 7 4 2 2 4 5 2" xfId="16736"/>
    <cellStyle name="Normal 7 4 2 2 4 6" xfId="15044"/>
    <cellStyle name="Normal 7 4 2 2 5" xfId="1198"/>
    <cellStyle name="Normal 7 4 2 2 5 2" xfId="10360"/>
    <cellStyle name="Normal 7 4 2 2 5 2 2" xfId="22805"/>
    <cellStyle name="Normal 7 4 2 2 5 3" xfId="5344"/>
    <cellStyle name="Normal 7 4 2 2 5 3 2" xfId="17798"/>
    <cellStyle name="Normal 7 4 2 2 5 4" xfId="14001"/>
    <cellStyle name="Normal 7 4 2 2 6" xfId="7921"/>
    <cellStyle name="Normal 7 4 2 2 6 2" xfId="20369"/>
    <cellStyle name="Normal 7 4 2 2 7" xfId="11814"/>
    <cellStyle name="Normal 7 4 2 2 7 2" xfId="24250"/>
    <cellStyle name="Normal 7 4 2 2 8" xfId="6891"/>
    <cellStyle name="Normal 7 4 2 2 8 2" xfId="19342"/>
    <cellStyle name="Normal 7 4 2 2 9" xfId="2842"/>
    <cellStyle name="Normal 7 4 2 2 9 2" xfId="15362"/>
    <cellStyle name="Normal 7 4 2 2_Degree data" xfId="2602"/>
    <cellStyle name="Normal 7 4 2 3" xfId="700"/>
    <cellStyle name="Normal 7 4 2 3 2" xfId="1627"/>
    <cellStyle name="Normal 7 4 2 3 2 2" xfId="9198"/>
    <cellStyle name="Normal 7 4 2 3 2 2 2" xfId="21643"/>
    <cellStyle name="Normal 7 4 2 3 2 3" xfId="4180"/>
    <cellStyle name="Normal 7 4 2 3 2 3 2" xfId="16636"/>
    <cellStyle name="Normal 7 4 2 3 2 4" xfId="14430"/>
    <cellStyle name="Normal 7 4 2 3 3" xfId="5774"/>
    <cellStyle name="Normal 7 4 2 3 3 2" xfId="10789"/>
    <cellStyle name="Normal 7 4 2 3 3 2 2" xfId="23234"/>
    <cellStyle name="Normal 7 4 2 3 3 3" xfId="18227"/>
    <cellStyle name="Normal 7 4 2 3 4" xfId="8314"/>
    <cellStyle name="Normal 7 4 2 3 4 2" xfId="20760"/>
    <cellStyle name="Normal 7 4 2 3 5" xfId="12243"/>
    <cellStyle name="Normal 7 4 2 3 5 2" xfId="24679"/>
    <cellStyle name="Normal 7 4 2 3 6" xfId="6791"/>
    <cellStyle name="Normal 7 4 2 3 6 2" xfId="19242"/>
    <cellStyle name="Normal 7 4 2 3 7" xfId="3245"/>
    <cellStyle name="Normal 7 4 2 3 7 2" xfId="15753"/>
    <cellStyle name="Normal 7 4 2 3 8" xfId="13510"/>
    <cellStyle name="Normal 7 4 2 4" xfId="1975"/>
    <cellStyle name="Normal 7 4 2 4 2" xfId="4714"/>
    <cellStyle name="Normal 7 4 2 4 2 2" xfId="9732"/>
    <cellStyle name="Normal 7 4 2 4 2 2 2" xfId="22177"/>
    <cellStyle name="Normal 7 4 2 4 2 3" xfId="17170"/>
    <cellStyle name="Normal 7 4 2 4 3" xfId="6122"/>
    <cellStyle name="Normal 7 4 2 4 3 2" xfId="11137"/>
    <cellStyle name="Normal 7 4 2 4 3 2 2" xfId="23582"/>
    <cellStyle name="Normal 7 4 2 4 3 3" xfId="18575"/>
    <cellStyle name="Normal 7 4 2 4 4" xfId="8848"/>
    <cellStyle name="Normal 7 4 2 4 4 2" xfId="21294"/>
    <cellStyle name="Normal 7 4 2 4 5" xfId="12591"/>
    <cellStyle name="Normal 7 4 2 4 5 2" xfId="25027"/>
    <cellStyle name="Normal 7 4 2 4 6" xfId="7325"/>
    <cellStyle name="Normal 7 4 2 4 6 2" xfId="19776"/>
    <cellStyle name="Normal 7 4 2 4 7" xfId="3779"/>
    <cellStyle name="Normal 7 4 2 4 7 2" xfId="16287"/>
    <cellStyle name="Normal 7 4 2 4 8" xfId="14778"/>
    <cellStyle name="Normal 7 4 2 5" xfId="2261"/>
    <cellStyle name="Normal 7 4 2 5 2" xfId="4890"/>
    <cellStyle name="Normal 7 4 2 5 2 2" xfId="9907"/>
    <cellStyle name="Normal 7 4 2 5 2 2 2" xfId="22352"/>
    <cellStyle name="Normal 7 4 2 5 2 3" xfId="17345"/>
    <cellStyle name="Normal 7 4 2 5 3" xfId="6288"/>
    <cellStyle name="Normal 7 4 2 5 3 2" xfId="11303"/>
    <cellStyle name="Normal 7 4 2 5 3 2 2" xfId="23748"/>
    <cellStyle name="Normal 7 4 2 5 3 3" xfId="18741"/>
    <cellStyle name="Normal 7 4 2 5 4" xfId="8095"/>
    <cellStyle name="Normal 7 4 2 5 4 2" xfId="20543"/>
    <cellStyle name="Normal 7 4 2 5 5" xfId="12757"/>
    <cellStyle name="Normal 7 4 2 5 5 2" xfId="25193"/>
    <cellStyle name="Normal 7 4 2 5 6" xfId="7501"/>
    <cellStyle name="Normal 7 4 2 5 6 2" xfId="19951"/>
    <cellStyle name="Normal 7 4 2 5 7" xfId="3024"/>
    <cellStyle name="Normal 7 4 2 5 7 2" xfId="15536"/>
    <cellStyle name="Normal 7 4 2 5 8" xfId="14944"/>
    <cellStyle name="Normal 7 4 2 6" xfId="1098"/>
    <cellStyle name="Normal 7 4 2 6 2" xfId="8981"/>
    <cellStyle name="Normal 7 4 2 6 2 2" xfId="21426"/>
    <cellStyle name="Normal 7 4 2 6 3" xfId="3963"/>
    <cellStyle name="Normal 7 4 2 6 3 2" xfId="16419"/>
    <cellStyle name="Normal 7 4 2 6 4" xfId="13901"/>
    <cellStyle name="Normal 7 4 2 7" xfId="5244"/>
    <cellStyle name="Normal 7 4 2 7 2" xfId="10260"/>
    <cellStyle name="Normal 7 4 2 7 2 2" xfId="22705"/>
    <cellStyle name="Normal 7 4 2 7 3" xfId="17698"/>
    <cellStyle name="Normal 7 4 2 8" xfId="7821"/>
    <cellStyle name="Normal 7 4 2 8 2" xfId="20269"/>
    <cellStyle name="Normal 7 4 2 9" xfId="11714"/>
    <cellStyle name="Normal 7 4 2 9 2" xfId="24150"/>
    <cellStyle name="Normal 7 4 2_Degree data" xfId="2601"/>
    <cellStyle name="Normal 7 4 3" xfId="293"/>
    <cellStyle name="Normal 7 4 3 10" xfId="6636"/>
    <cellStyle name="Normal 7 4 3 10 2" xfId="19087"/>
    <cellStyle name="Normal 7 4 3 11" xfId="2699"/>
    <cellStyle name="Normal 7 4 3 11 2" xfId="15219"/>
    <cellStyle name="Normal 7 4 3 12" xfId="13120"/>
    <cellStyle name="Normal 7 4 3 2" xfId="504"/>
    <cellStyle name="Normal 7 4 3 2 10" xfId="13325"/>
    <cellStyle name="Normal 7 4 3 2 2" xfId="864"/>
    <cellStyle name="Normal 7 4 3 2 2 2" xfId="1630"/>
    <cellStyle name="Normal 7 4 3 2 2 2 2" xfId="9735"/>
    <cellStyle name="Normal 7 4 3 2 2 2 2 2" xfId="22180"/>
    <cellStyle name="Normal 7 4 3 2 2 2 3" xfId="4717"/>
    <cellStyle name="Normal 7 4 3 2 2 2 3 2" xfId="17173"/>
    <cellStyle name="Normal 7 4 3 2 2 2 4" xfId="14433"/>
    <cellStyle name="Normal 7 4 3 2 2 3" xfId="5777"/>
    <cellStyle name="Normal 7 4 3 2 2 3 2" xfId="10792"/>
    <cellStyle name="Normal 7 4 3 2 2 3 2 2" xfId="23237"/>
    <cellStyle name="Normal 7 4 3 2 2 3 3" xfId="18230"/>
    <cellStyle name="Normal 7 4 3 2 2 4" xfId="8851"/>
    <cellStyle name="Normal 7 4 3 2 2 4 2" xfId="21297"/>
    <cellStyle name="Normal 7 4 3 2 2 5" xfId="12246"/>
    <cellStyle name="Normal 7 4 3 2 2 5 2" xfId="24682"/>
    <cellStyle name="Normal 7 4 3 2 2 6" xfId="7328"/>
    <cellStyle name="Normal 7 4 3 2 2 6 2" xfId="19779"/>
    <cellStyle name="Normal 7 4 3 2 2 7" xfId="3782"/>
    <cellStyle name="Normal 7 4 3 2 2 7 2" xfId="16290"/>
    <cellStyle name="Normal 7 4 3 2 2 8" xfId="13672"/>
    <cellStyle name="Normal 7 4 3 2 3" xfId="1978"/>
    <cellStyle name="Normal 7 4 3 2 3 2" xfId="5052"/>
    <cellStyle name="Normal 7 4 3 2 3 2 2" xfId="10069"/>
    <cellStyle name="Normal 7 4 3 2 3 2 2 2" xfId="22514"/>
    <cellStyle name="Normal 7 4 3 2 3 2 3" xfId="17507"/>
    <cellStyle name="Normal 7 4 3 2 3 3" xfId="6125"/>
    <cellStyle name="Normal 7 4 3 2 3 3 2" xfId="11140"/>
    <cellStyle name="Normal 7 4 3 2 3 3 2 2" xfId="23585"/>
    <cellStyle name="Normal 7 4 3 2 3 3 3" xfId="18578"/>
    <cellStyle name="Normal 7 4 3 2 3 4" xfId="8476"/>
    <cellStyle name="Normal 7 4 3 2 3 4 2" xfId="20922"/>
    <cellStyle name="Normal 7 4 3 2 3 5" xfId="12594"/>
    <cellStyle name="Normal 7 4 3 2 3 5 2" xfId="25030"/>
    <cellStyle name="Normal 7 4 3 2 3 6" xfId="7663"/>
    <cellStyle name="Normal 7 4 3 2 3 6 2" xfId="20113"/>
    <cellStyle name="Normal 7 4 3 2 3 7" xfId="3407"/>
    <cellStyle name="Normal 7 4 3 2 3 7 2" xfId="15915"/>
    <cellStyle name="Normal 7 4 3 2 3 8" xfId="14781"/>
    <cellStyle name="Normal 7 4 3 2 4" xfId="2427"/>
    <cellStyle name="Normal 7 4 3 2 4 2" xfId="6450"/>
    <cellStyle name="Normal 7 4 3 2 4 2 2" xfId="11465"/>
    <cellStyle name="Normal 7 4 3 2 4 2 2 2" xfId="23910"/>
    <cellStyle name="Normal 7 4 3 2 4 2 3" xfId="18903"/>
    <cellStyle name="Normal 7 4 3 2 4 3" xfId="12919"/>
    <cellStyle name="Normal 7 4 3 2 4 3 2" xfId="25355"/>
    <cellStyle name="Normal 7 4 3 2 4 4" xfId="9360"/>
    <cellStyle name="Normal 7 4 3 2 4 4 2" xfId="21805"/>
    <cellStyle name="Normal 7 4 3 2 4 5" xfId="4342"/>
    <cellStyle name="Normal 7 4 3 2 4 5 2" xfId="16798"/>
    <cellStyle name="Normal 7 4 3 2 4 6" xfId="15106"/>
    <cellStyle name="Normal 7 4 3 2 5" xfId="1260"/>
    <cellStyle name="Normal 7 4 3 2 5 2" xfId="10422"/>
    <cellStyle name="Normal 7 4 3 2 5 2 2" xfId="22867"/>
    <cellStyle name="Normal 7 4 3 2 5 3" xfId="5406"/>
    <cellStyle name="Normal 7 4 3 2 5 3 2" xfId="17860"/>
    <cellStyle name="Normal 7 4 3 2 5 4" xfId="14063"/>
    <cellStyle name="Normal 7 4 3 2 6" xfId="7983"/>
    <cellStyle name="Normal 7 4 3 2 6 2" xfId="20431"/>
    <cellStyle name="Normal 7 4 3 2 7" xfId="11876"/>
    <cellStyle name="Normal 7 4 3 2 7 2" xfId="24312"/>
    <cellStyle name="Normal 7 4 3 2 8" xfId="6953"/>
    <cellStyle name="Normal 7 4 3 2 8 2" xfId="19404"/>
    <cellStyle name="Normal 7 4 3 2 9" xfId="2904"/>
    <cellStyle name="Normal 7 4 3 2 9 2" xfId="15424"/>
    <cellStyle name="Normal 7 4 3 2_Degree data" xfId="2604"/>
    <cellStyle name="Normal 7 4 3 3" xfId="656"/>
    <cellStyle name="Normal 7 4 3 3 2" xfId="1629"/>
    <cellStyle name="Normal 7 4 3 3 2 2" xfId="9155"/>
    <cellStyle name="Normal 7 4 3 3 2 2 2" xfId="21600"/>
    <cellStyle name="Normal 7 4 3 3 2 3" xfId="4137"/>
    <cellStyle name="Normal 7 4 3 3 2 3 2" xfId="16593"/>
    <cellStyle name="Normal 7 4 3 3 2 4" xfId="14432"/>
    <cellStyle name="Normal 7 4 3 3 3" xfId="5776"/>
    <cellStyle name="Normal 7 4 3 3 3 2" xfId="10791"/>
    <cellStyle name="Normal 7 4 3 3 3 2 2" xfId="23236"/>
    <cellStyle name="Normal 7 4 3 3 3 3" xfId="18229"/>
    <cellStyle name="Normal 7 4 3 3 4" xfId="8271"/>
    <cellStyle name="Normal 7 4 3 3 4 2" xfId="20717"/>
    <cellStyle name="Normal 7 4 3 3 5" xfId="12245"/>
    <cellStyle name="Normal 7 4 3 3 5 2" xfId="24681"/>
    <cellStyle name="Normal 7 4 3 3 6" xfId="6748"/>
    <cellStyle name="Normal 7 4 3 3 6 2" xfId="19199"/>
    <cellStyle name="Normal 7 4 3 3 7" xfId="3202"/>
    <cellStyle name="Normal 7 4 3 3 7 2" xfId="15710"/>
    <cellStyle name="Normal 7 4 3 3 8" xfId="13467"/>
    <cellStyle name="Normal 7 4 3 4" xfId="1977"/>
    <cellStyle name="Normal 7 4 3 4 2" xfId="4716"/>
    <cellStyle name="Normal 7 4 3 4 2 2" xfId="9734"/>
    <cellStyle name="Normal 7 4 3 4 2 2 2" xfId="22179"/>
    <cellStyle name="Normal 7 4 3 4 2 3" xfId="17172"/>
    <cellStyle name="Normal 7 4 3 4 3" xfId="6124"/>
    <cellStyle name="Normal 7 4 3 4 3 2" xfId="11139"/>
    <cellStyle name="Normal 7 4 3 4 3 2 2" xfId="23584"/>
    <cellStyle name="Normal 7 4 3 4 3 3" xfId="18577"/>
    <cellStyle name="Normal 7 4 3 4 4" xfId="8850"/>
    <cellStyle name="Normal 7 4 3 4 4 2" xfId="21296"/>
    <cellStyle name="Normal 7 4 3 4 5" xfId="12593"/>
    <cellStyle name="Normal 7 4 3 4 5 2" xfId="25029"/>
    <cellStyle name="Normal 7 4 3 4 6" xfId="7327"/>
    <cellStyle name="Normal 7 4 3 4 6 2" xfId="19778"/>
    <cellStyle name="Normal 7 4 3 4 7" xfId="3781"/>
    <cellStyle name="Normal 7 4 3 4 7 2" xfId="16289"/>
    <cellStyle name="Normal 7 4 3 4 8" xfId="14780"/>
    <cellStyle name="Normal 7 4 3 5" xfId="2216"/>
    <cellStyle name="Normal 7 4 3 5 2" xfId="4847"/>
    <cellStyle name="Normal 7 4 3 5 2 2" xfId="9864"/>
    <cellStyle name="Normal 7 4 3 5 2 2 2" xfId="22309"/>
    <cellStyle name="Normal 7 4 3 5 2 3" xfId="17302"/>
    <cellStyle name="Normal 7 4 3 5 3" xfId="6245"/>
    <cellStyle name="Normal 7 4 3 5 3 2" xfId="11260"/>
    <cellStyle name="Normal 7 4 3 5 3 2 2" xfId="23705"/>
    <cellStyle name="Normal 7 4 3 5 3 3" xfId="18698"/>
    <cellStyle name="Normal 7 4 3 5 4" xfId="8157"/>
    <cellStyle name="Normal 7 4 3 5 4 2" xfId="20605"/>
    <cellStyle name="Normal 7 4 3 5 5" xfId="12714"/>
    <cellStyle name="Normal 7 4 3 5 5 2" xfId="25150"/>
    <cellStyle name="Normal 7 4 3 5 6" xfId="7458"/>
    <cellStyle name="Normal 7 4 3 5 6 2" xfId="19908"/>
    <cellStyle name="Normal 7 4 3 5 7" xfId="3087"/>
    <cellStyle name="Normal 7 4 3 5 7 2" xfId="15598"/>
    <cellStyle name="Normal 7 4 3 5 8" xfId="14901"/>
    <cellStyle name="Normal 7 4 3 6" xfId="1055"/>
    <cellStyle name="Normal 7 4 3 6 2" xfId="9043"/>
    <cellStyle name="Normal 7 4 3 6 2 2" xfId="21488"/>
    <cellStyle name="Normal 7 4 3 6 3" xfId="4025"/>
    <cellStyle name="Normal 7 4 3 6 3 2" xfId="16481"/>
    <cellStyle name="Normal 7 4 3 6 4" xfId="13858"/>
    <cellStyle name="Normal 7 4 3 7" xfId="5201"/>
    <cellStyle name="Normal 7 4 3 7 2" xfId="10217"/>
    <cellStyle name="Normal 7 4 3 7 2 2" xfId="22662"/>
    <cellStyle name="Normal 7 4 3 7 3" xfId="17655"/>
    <cellStyle name="Normal 7 4 3 8" xfId="7778"/>
    <cellStyle name="Normal 7 4 3 8 2" xfId="20226"/>
    <cellStyle name="Normal 7 4 3 9" xfId="11671"/>
    <cellStyle name="Normal 7 4 3 9 2" xfId="24107"/>
    <cellStyle name="Normal 7 4 3_Degree data" xfId="2603"/>
    <cellStyle name="Normal 7 4 4" xfId="396"/>
    <cellStyle name="Normal 7 4 4 10" xfId="13220"/>
    <cellStyle name="Normal 7 4 4 2" xfId="757"/>
    <cellStyle name="Normal 7 4 4 2 2" xfId="1631"/>
    <cellStyle name="Normal 7 4 4 2 2 2" xfId="9736"/>
    <cellStyle name="Normal 7 4 4 2 2 2 2" xfId="22181"/>
    <cellStyle name="Normal 7 4 4 2 2 3" xfId="4718"/>
    <cellStyle name="Normal 7 4 4 2 2 3 2" xfId="17174"/>
    <cellStyle name="Normal 7 4 4 2 2 4" xfId="14434"/>
    <cellStyle name="Normal 7 4 4 2 3" xfId="5778"/>
    <cellStyle name="Normal 7 4 4 2 3 2" xfId="10793"/>
    <cellStyle name="Normal 7 4 4 2 3 2 2" xfId="23238"/>
    <cellStyle name="Normal 7 4 4 2 3 3" xfId="18231"/>
    <cellStyle name="Normal 7 4 4 2 4" xfId="8852"/>
    <cellStyle name="Normal 7 4 4 2 4 2" xfId="21298"/>
    <cellStyle name="Normal 7 4 4 2 5" xfId="12247"/>
    <cellStyle name="Normal 7 4 4 2 5 2" xfId="24683"/>
    <cellStyle name="Normal 7 4 4 2 6" xfId="7329"/>
    <cellStyle name="Normal 7 4 4 2 6 2" xfId="19780"/>
    <cellStyle name="Normal 7 4 4 2 7" xfId="3783"/>
    <cellStyle name="Normal 7 4 4 2 7 2" xfId="16291"/>
    <cellStyle name="Normal 7 4 4 2 8" xfId="13567"/>
    <cellStyle name="Normal 7 4 4 3" xfId="1979"/>
    <cellStyle name="Normal 7 4 4 3 2" xfId="4947"/>
    <cellStyle name="Normal 7 4 4 3 2 2" xfId="9964"/>
    <cellStyle name="Normal 7 4 4 3 2 2 2" xfId="22409"/>
    <cellStyle name="Normal 7 4 4 3 2 3" xfId="17402"/>
    <cellStyle name="Normal 7 4 4 3 3" xfId="6126"/>
    <cellStyle name="Normal 7 4 4 3 3 2" xfId="11141"/>
    <cellStyle name="Normal 7 4 4 3 3 2 2" xfId="23586"/>
    <cellStyle name="Normal 7 4 4 3 3 3" xfId="18579"/>
    <cellStyle name="Normal 7 4 4 3 4" xfId="8371"/>
    <cellStyle name="Normal 7 4 4 3 4 2" xfId="20817"/>
    <cellStyle name="Normal 7 4 4 3 5" xfId="12595"/>
    <cellStyle name="Normal 7 4 4 3 5 2" xfId="25031"/>
    <cellStyle name="Normal 7 4 4 3 6" xfId="7558"/>
    <cellStyle name="Normal 7 4 4 3 6 2" xfId="20008"/>
    <cellStyle name="Normal 7 4 4 3 7" xfId="3302"/>
    <cellStyle name="Normal 7 4 4 3 7 2" xfId="15810"/>
    <cellStyle name="Normal 7 4 4 3 8" xfId="14782"/>
    <cellStyle name="Normal 7 4 4 4" xfId="2319"/>
    <cellStyle name="Normal 7 4 4 4 2" xfId="6345"/>
    <cellStyle name="Normal 7 4 4 4 2 2" xfId="11360"/>
    <cellStyle name="Normal 7 4 4 4 2 2 2" xfId="23805"/>
    <cellStyle name="Normal 7 4 4 4 2 3" xfId="18798"/>
    <cellStyle name="Normal 7 4 4 4 3" xfId="12814"/>
    <cellStyle name="Normal 7 4 4 4 3 2" xfId="25250"/>
    <cellStyle name="Normal 7 4 4 4 4" xfId="9255"/>
    <cellStyle name="Normal 7 4 4 4 4 2" xfId="21700"/>
    <cellStyle name="Normal 7 4 4 4 5" xfId="4237"/>
    <cellStyle name="Normal 7 4 4 4 5 2" xfId="16693"/>
    <cellStyle name="Normal 7 4 4 4 6" xfId="15001"/>
    <cellStyle name="Normal 7 4 4 5" xfId="1155"/>
    <cellStyle name="Normal 7 4 4 5 2" xfId="10317"/>
    <cellStyle name="Normal 7 4 4 5 2 2" xfId="22762"/>
    <cellStyle name="Normal 7 4 4 5 3" xfId="5301"/>
    <cellStyle name="Normal 7 4 4 5 3 2" xfId="17755"/>
    <cellStyle name="Normal 7 4 4 5 4" xfId="13958"/>
    <cellStyle name="Normal 7 4 4 6" xfId="7878"/>
    <cellStyle name="Normal 7 4 4 6 2" xfId="20326"/>
    <cellStyle name="Normal 7 4 4 7" xfId="11771"/>
    <cellStyle name="Normal 7 4 4 7 2" xfId="24207"/>
    <cellStyle name="Normal 7 4 4 8" xfId="6848"/>
    <cellStyle name="Normal 7 4 4 8 2" xfId="19299"/>
    <cellStyle name="Normal 7 4 4 9" xfId="2799"/>
    <cellStyle name="Normal 7 4 4 9 2" xfId="15319"/>
    <cellStyle name="Normal 7 4 4_Degree data" xfId="2605"/>
    <cellStyle name="Normal 7 4 5" xfId="225"/>
    <cellStyle name="Normal 7 4 5 2" xfId="1626"/>
    <cellStyle name="Normal 7 4 5 2 2" xfId="9096"/>
    <cellStyle name="Normal 7 4 5 2 2 2" xfId="21541"/>
    <cellStyle name="Normal 7 4 5 2 3" xfId="4078"/>
    <cellStyle name="Normal 7 4 5 2 3 2" xfId="16534"/>
    <cellStyle name="Normal 7 4 5 2 4" xfId="14429"/>
    <cellStyle name="Normal 7 4 5 3" xfId="5773"/>
    <cellStyle name="Normal 7 4 5 3 2" xfId="10788"/>
    <cellStyle name="Normal 7 4 5 3 2 2" xfId="23233"/>
    <cellStyle name="Normal 7 4 5 3 3" xfId="18226"/>
    <cellStyle name="Normal 7 4 5 4" xfId="8212"/>
    <cellStyle name="Normal 7 4 5 4 2" xfId="20658"/>
    <cellStyle name="Normal 7 4 5 5" xfId="12242"/>
    <cellStyle name="Normal 7 4 5 5 2" xfId="24678"/>
    <cellStyle name="Normal 7 4 5 6" xfId="6689"/>
    <cellStyle name="Normal 7 4 5 6 2" xfId="19140"/>
    <cellStyle name="Normal 7 4 5 7" xfId="3143"/>
    <cellStyle name="Normal 7 4 5 7 2" xfId="15651"/>
    <cellStyle name="Normal 7 4 5 8" xfId="13061"/>
    <cellStyle name="Normal 7 4 6" xfId="592"/>
    <cellStyle name="Normal 7 4 6 2" xfId="1974"/>
    <cellStyle name="Normal 7 4 6 2 2" xfId="9731"/>
    <cellStyle name="Normal 7 4 6 2 2 2" xfId="22176"/>
    <cellStyle name="Normal 7 4 6 2 3" xfId="4713"/>
    <cellStyle name="Normal 7 4 6 2 3 2" xfId="17169"/>
    <cellStyle name="Normal 7 4 6 2 4" xfId="14777"/>
    <cellStyle name="Normal 7 4 6 3" xfId="6121"/>
    <cellStyle name="Normal 7 4 6 3 2" xfId="11136"/>
    <cellStyle name="Normal 7 4 6 3 2 2" xfId="23581"/>
    <cellStyle name="Normal 7 4 6 3 3" xfId="18574"/>
    <cellStyle name="Normal 7 4 6 4" xfId="8847"/>
    <cellStyle name="Normal 7 4 6 4 2" xfId="21293"/>
    <cellStyle name="Normal 7 4 6 5" xfId="12590"/>
    <cellStyle name="Normal 7 4 6 5 2" xfId="25026"/>
    <cellStyle name="Normal 7 4 6 6" xfId="7324"/>
    <cellStyle name="Normal 7 4 6 6 2" xfId="19775"/>
    <cellStyle name="Normal 7 4 6 7" xfId="3778"/>
    <cellStyle name="Normal 7 4 6 7 2" xfId="16286"/>
    <cellStyle name="Normal 7 4 6 8" xfId="13408"/>
    <cellStyle name="Normal 7 4 7" xfId="2148"/>
    <cellStyle name="Normal 7 4 7 2" xfId="4788"/>
    <cellStyle name="Normal 7 4 7 2 2" xfId="9805"/>
    <cellStyle name="Normal 7 4 7 2 2 2" xfId="22250"/>
    <cellStyle name="Normal 7 4 7 2 3" xfId="17243"/>
    <cellStyle name="Normal 7 4 7 3" xfId="6186"/>
    <cellStyle name="Normal 7 4 7 3 2" xfId="11201"/>
    <cellStyle name="Normal 7 4 7 3 2 2" xfId="23646"/>
    <cellStyle name="Normal 7 4 7 3 3" xfId="18639"/>
    <cellStyle name="Normal 7 4 7 4" xfId="8051"/>
    <cellStyle name="Normal 7 4 7 4 2" xfId="20499"/>
    <cellStyle name="Normal 7 4 7 5" xfId="12655"/>
    <cellStyle name="Normal 7 4 7 5 2" xfId="25091"/>
    <cellStyle name="Normal 7 4 7 6" xfId="7399"/>
    <cellStyle name="Normal 7 4 7 6 2" xfId="19849"/>
    <cellStyle name="Normal 7 4 7 7" xfId="2978"/>
    <cellStyle name="Normal 7 4 7 7 2" xfId="15492"/>
    <cellStyle name="Normal 7 4 7 8" xfId="14842"/>
    <cellStyle name="Normal 7 4 8" xfId="996"/>
    <cellStyle name="Normal 7 4 8 2" xfId="11612"/>
    <cellStyle name="Normal 7 4 8 2 2" xfId="24048"/>
    <cellStyle name="Normal 7 4 8 3" xfId="8938"/>
    <cellStyle name="Normal 7 4 8 3 2" xfId="21383"/>
    <cellStyle name="Normal 7 4 8 4" xfId="3920"/>
    <cellStyle name="Normal 7 4 8 4 2" xfId="16376"/>
    <cellStyle name="Normal 7 4 8 5" xfId="13799"/>
    <cellStyle name="Normal 7 4 9" xfId="923"/>
    <cellStyle name="Normal 7 4 9 2" xfId="10156"/>
    <cellStyle name="Normal 7 4 9 2 2" xfId="22601"/>
    <cellStyle name="Normal 7 4 9 3" xfId="5140"/>
    <cellStyle name="Normal 7 4 9 3 2" xfId="17594"/>
    <cellStyle name="Normal 7 4 9 4" xfId="13726"/>
    <cellStyle name="Normal 7 4_Degree data" xfId="2600"/>
    <cellStyle name="Normal 7 5" xfId="180"/>
    <cellStyle name="Normal 7 5 10" xfId="6557"/>
    <cellStyle name="Normal 7 5 10 2" xfId="19008"/>
    <cellStyle name="Normal 7 5 11" xfId="2725"/>
    <cellStyle name="Normal 7 5 11 2" xfId="15245"/>
    <cellStyle name="Normal 7 5 12" xfId="13018"/>
    <cellStyle name="Normal 7 5 2" xfId="423"/>
    <cellStyle name="Normal 7 5 2 10" xfId="13246"/>
    <cellStyle name="Normal 7 5 2 2" xfId="784"/>
    <cellStyle name="Normal 7 5 2 2 2" xfId="1633"/>
    <cellStyle name="Normal 7 5 2 2 2 2" xfId="9738"/>
    <cellStyle name="Normal 7 5 2 2 2 2 2" xfId="22183"/>
    <cellStyle name="Normal 7 5 2 2 2 3" xfId="4720"/>
    <cellStyle name="Normal 7 5 2 2 2 3 2" xfId="17176"/>
    <cellStyle name="Normal 7 5 2 2 2 4" xfId="14436"/>
    <cellStyle name="Normal 7 5 2 2 3" xfId="5780"/>
    <cellStyle name="Normal 7 5 2 2 3 2" xfId="10795"/>
    <cellStyle name="Normal 7 5 2 2 3 2 2" xfId="23240"/>
    <cellStyle name="Normal 7 5 2 2 3 3" xfId="18233"/>
    <cellStyle name="Normal 7 5 2 2 4" xfId="8854"/>
    <cellStyle name="Normal 7 5 2 2 4 2" xfId="21300"/>
    <cellStyle name="Normal 7 5 2 2 5" xfId="12249"/>
    <cellStyle name="Normal 7 5 2 2 5 2" xfId="24685"/>
    <cellStyle name="Normal 7 5 2 2 6" xfId="7331"/>
    <cellStyle name="Normal 7 5 2 2 6 2" xfId="19782"/>
    <cellStyle name="Normal 7 5 2 2 7" xfId="3785"/>
    <cellStyle name="Normal 7 5 2 2 7 2" xfId="16293"/>
    <cellStyle name="Normal 7 5 2 2 8" xfId="13593"/>
    <cellStyle name="Normal 7 5 2 3" xfId="1981"/>
    <cellStyle name="Normal 7 5 2 3 2" xfId="4973"/>
    <cellStyle name="Normal 7 5 2 3 2 2" xfId="9990"/>
    <cellStyle name="Normal 7 5 2 3 2 2 2" xfId="22435"/>
    <cellStyle name="Normal 7 5 2 3 2 3" xfId="17428"/>
    <cellStyle name="Normal 7 5 2 3 3" xfId="6128"/>
    <cellStyle name="Normal 7 5 2 3 3 2" xfId="11143"/>
    <cellStyle name="Normal 7 5 2 3 3 2 2" xfId="23588"/>
    <cellStyle name="Normal 7 5 2 3 3 3" xfId="18581"/>
    <cellStyle name="Normal 7 5 2 3 4" xfId="8397"/>
    <cellStyle name="Normal 7 5 2 3 4 2" xfId="20843"/>
    <cellStyle name="Normal 7 5 2 3 5" xfId="12597"/>
    <cellStyle name="Normal 7 5 2 3 5 2" xfId="25033"/>
    <cellStyle name="Normal 7 5 2 3 6" xfId="7584"/>
    <cellStyle name="Normal 7 5 2 3 6 2" xfId="20034"/>
    <cellStyle name="Normal 7 5 2 3 7" xfId="3328"/>
    <cellStyle name="Normal 7 5 2 3 7 2" xfId="15836"/>
    <cellStyle name="Normal 7 5 2 3 8" xfId="14784"/>
    <cellStyle name="Normal 7 5 2 4" xfId="2346"/>
    <cellStyle name="Normal 7 5 2 4 2" xfId="6371"/>
    <cellStyle name="Normal 7 5 2 4 2 2" xfId="11386"/>
    <cellStyle name="Normal 7 5 2 4 2 2 2" xfId="23831"/>
    <cellStyle name="Normal 7 5 2 4 2 3" xfId="18824"/>
    <cellStyle name="Normal 7 5 2 4 3" xfId="12840"/>
    <cellStyle name="Normal 7 5 2 4 3 2" xfId="25276"/>
    <cellStyle name="Normal 7 5 2 4 4" xfId="9281"/>
    <cellStyle name="Normal 7 5 2 4 4 2" xfId="21726"/>
    <cellStyle name="Normal 7 5 2 4 5" xfId="4263"/>
    <cellStyle name="Normal 7 5 2 4 5 2" xfId="16719"/>
    <cellStyle name="Normal 7 5 2 4 6" xfId="15027"/>
    <cellStyle name="Normal 7 5 2 5" xfId="1181"/>
    <cellStyle name="Normal 7 5 2 5 2" xfId="10343"/>
    <cellStyle name="Normal 7 5 2 5 2 2" xfId="22788"/>
    <cellStyle name="Normal 7 5 2 5 3" xfId="5327"/>
    <cellStyle name="Normal 7 5 2 5 3 2" xfId="17781"/>
    <cellStyle name="Normal 7 5 2 5 4" xfId="13984"/>
    <cellStyle name="Normal 7 5 2 6" xfId="7904"/>
    <cellStyle name="Normal 7 5 2 6 2" xfId="20352"/>
    <cellStyle name="Normal 7 5 2 7" xfId="11797"/>
    <cellStyle name="Normal 7 5 2 7 2" xfId="24233"/>
    <cellStyle name="Normal 7 5 2 8" xfId="6874"/>
    <cellStyle name="Normal 7 5 2 8 2" xfId="19325"/>
    <cellStyle name="Normal 7 5 2 9" xfId="2825"/>
    <cellStyle name="Normal 7 5 2 9 2" xfId="15345"/>
    <cellStyle name="Normal 7 5 2_Degree data" xfId="2607"/>
    <cellStyle name="Normal 7 5 3" xfId="321"/>
    <cellStyle name="Normal 7 5 3 2" xfId="1632"/>
    <cellStyle name="Normal 7 5 3 2 2" xfId="9181"/>
    <cellStyle name="Normal 7 5 3 2 2 2" xfId="21626"/>
    <cellStyle name="Normal 7 5 3 2 3" xfId="4163"/>
    <cellStyle name="Normal 7 5 3 2 3 2" xfId="16619"/>
    <cellStyle name="Normal 7 5 3 2 4" xfId="14435"/>
    <cellStyle name="Normal 7 5 3 3" xfId="5779"/>
    <cellStyle name="Normal 7 5 3 3 2" xfId="10794"/>
    <cellStyle name="Normal 7 5 3 3 2 2" xfId="23239"/>
    <cellStyle name="Normal 7 5 3 3 3" xfId="18232"/>
    <cellStyle name="Normal 7 5 3 4" xfId="8297"/>
    <cellStyle name="Normal 7 5 3 4 2" xfId="20743"/>
    <cellStyle name="Normal 7 5 3 5" xfId="12248"/>
    <cellStyle name="Normal 7 5 3 5 2" xfId="24684"/>
    <cellStyle name="Normal 7 5 3 6" xfId="6774"/>
    <cellStyle name="Normal 7 5 3 6 2" xfId="19225"/>
    <cellStyle name="Normal 7 5 3 7" xfId="3228"/>
    <cellStyle name="Normal 7 5 3 7 2" xfId="15736"/>
    <cellStyle name="Normal 7 5 3 8" xfId="13146"/>
    <cellStyle name="Normal 7 5 4" xfId="683"/>
    <cellStyle name="Normal 7 5 4 2" xfId="1980"/>
    <cellStyle name="Normal 7 5 4 2 2" xfId="9737"/>
    <cellStyle name="Normal 7 5 4 2 2 2" xfId="22182"/>
    <cellStyle name="Normal 7 5 4 2 3" xfId="4719"/>
    <cellStyle name="Normal 7 5 4 2 3 2" xfId="17175"/>
    <cellStyle name="Normal 7 5 4 2 4" xfId="14783"/>
    <cellStyle name="Normal 7 5 4 3" xfId="6127"/>
    <cellStyle name="Normal 7 5 4 3 2" xfId="11142"/>
    <cellStyle name="Normal 7 5 4 3 2 2" xfId="23587"/>
    <cellStyle name="Normal 7 5 4 3 3" xfId="18580"/>
    <cellStyle name="Normal 7 5 4 4" xfId="8853"/>
    <cellStyle name="Normal 7 5 4 4 2" xfId="21299"/>
    <cellStyle name="Normal 7 5 4 5" xfId="12596"/>
    <cellStyle name="Normal 7 5 4 5 2" xfId="25032"/>
    <cellStyle name="Normal 7 5 4 6" xfId="7330"/>
    <cellStyle name="Normal 7 5 4 6 2" xfId="19781"/>
    <cellStyle name="Normal 7 5 4 7" xfId="3784"/>
    <cellStyle name="Normal 7 5 4 7 2" xfId="16292"/>
    <cellStyle name="Normal 7 5 4 8" xfId="13493"/>
    <cellStyle name="Normal 7 5 5" xfId="2244"/>
    <cellStyle name="Normal 7 5 5 2" xfId="4873"/>
    <cellStyle name="Normal 7 5 5 2 2" xfId="9890"/>
    <cellStyle name="Normal 7 5 5 2 2 2" xfId="22335"/>
    <cellStyle name="Normal 7 5 5 2 3" xfId="17328"/>
    <cellStyle name="Normal 7 5 5 3" xfId="6271"/>
    <cellStyle name="Normal 7 5 5 3 2" xfId="11286"/>
    <cellStyle name="Normal 7 5 5 3 2 2" xfId="23731"/>
    <cellStyle name="Normal 7 5 5 3 3" xfId="18724"/>
    <cellStyle name="Normal 7 5 5 4" xfId="8078"/>
    <cellStyle name="Normal 7 5 5 4 2" xfId="20526"/>
    <cellStyle name="Normal 7 5 5 5" xfId="12740"/>
    <cellStyle name="Normal 7 5 5 5 2" xfId="25176"/>
    <cellStyle name="Normal 7 5 5 6" xfId="7484"/>
    <cellStyle name="Normal 7 5 5 6 2" xfId="19934"/>
    <cellStyle name="Normal 7 5 5 7" xfId="3007"/>
    <cellStyle name="Normal 7 5 5 7 2" xfId="15519"/>
    <cellStyle name="Normal 7 5 5 8" xfId="14927"/>
    <cellStyle name="Normal 7 5 6" xfId="1081"/>
    <cellStyle name="Normal 7 5 6 2" xfId="8964"/>
    <cellStyle name="Normal 7 5 6 2 2" xfId="21409"/>
    <cellStyle name="Normal 7 5 6 3" xfId="3946"/>
    <cellStyle name="Normal 7 5 6 3 2" xfId="16402"/>
    <cellStyle name="Normal 7 5 6 4" xfId="13884"/>
    <cellStyle name="Normal 7 5 7" xfId="5227"/>
    <cellStyle name="Normal 7 5 7 2" xfId="10243"/>
    <cellStyle name="Normal 7 5 7 2 2" xfId="22688"/>
    <cellStyle name="Normal 7 5 7 3" xfId="17681"/>
    <cellStyle name="Normal 7 5 8" xfId="7804"/>
    <cellStyle name="Normal 7 5 8 2" xfId="20252"/>
    <cellStyle name="Normal 7 5 9" xfId="11697"/>
    <cellStyle name="Normal 7 5 9 2" xfId="24133"/>
    <cellStyle name="Normal 7 5_Degree data" xfId="2606"/>
    <cellStyle name="Normal 7 6" xfId="259"/>
    <cellStyle name="Normal 7 6 10" xfId="6605"/>
    <cellStyle name="Normal 7 6 10 2" xfId="19056"/>
    <cellStyle name="Normal 7 6 11" xfId="2668"/>
    <cellStyle name="Normal 7 6 11 2" xfId="15188"/>
    <cellStyle name="Normal 7 6 12" xfId="13089"/>
    <cellStyle name="Normal 7 6 2" xfId="473"/>
    <cellStyle name="Normal 7 6 2 10" xfId="13294"/>
    <cellStyle name="Normal 7 6 2 2" xfId="833"/>
    <cellStyle name="Normal 7 6 2 2 2" xfId="1635"/>
    <cellStyle name="Normal 7 6 2 2 2 2" xfId="9740"/>
    <cellStyle name="Normal 7 6 2 2 2 2 2" xfId="22185"/>
    <cellStyle name="Normal 7 6 2 2 2 3" xfId="4722"/>
    <cellStyle name="Normal 7 6 2 2 2 3 2" xfId="17178"/>
    <cellStyle name="Normal 7 6 2 2 2 4" xfId="14438"/>
    <cellStyle name="Normal 7 6 2 2 3" xfId="5782"/>
    <cellStyle name="Normal 7 6 2 2 3 2" xfId="10797"/>
    <cellStyle name="Normal 7 6 2 2 3 2 2" xfId="23242"/>
    <cellStyle name="Normal 7 6 2 2 3 3" xfId="18235"/>
    <cellStyle name="Normal 7 6 2 2 4" xfId="8856"/>
    <cellStyle name="Normal 7 6 2 2 4 2" xfId="21302"/>
    <cellStyle name="Normal 7 6 2 2 5" xfId="12251"/>
    <cellStyle name="Normal 7 6 2 2 5 2" xfId="24687"/>
    <cellStyle name="Normal 7 6 2 2 6" xfId="7333"/>
    <cellStyle name="Normal 7 6 2 2 6 2" xfId="19784"/>
    <cellStyle name="Normal 7 6 2 2 7" xfId="3787"/>
    <cellStyle name="Normal 7 6 2 2 7 2" xfId="16295"/>
    <cellStyle name="Normal 7 6 2 2 8" xfId="13641"/>
    <cellStyle name="Normal 7 6 2 3" xfId="1983"/>
    <cellStyle name="Normal 7 6 2 3 2" xfId="5021"/>
    <cellStyle name="Normal 7 6 2 3 2 2" xfId="10038"/>
    <cellStyle name="Normal 7 6 2 3 2 2 2" xfId="22483"/>
    <cellStyle name="Normal 7 6 2 3 2 3" xfId="17476"/>
    <cellStyle name="Normal 7 6 2 3 3" xfId="6130"/>
    <cellStyle name="Normal 7 6 2 3 3 2" xfId="11145"/>
    <cellStyle name="Normal 7 6 2 3 3 2 2" xfId="23590"/>
    <cellStyle name="Normal 7 6 2 3 3 3" xfId="18583"/>
    <cellStyle name="Normal 7 6 2 3 4" xfId="8445"/>
    <cellStyle name="Normal 7 6 2 3 4 2" xfId="20891"/>
    <cellStyle name="Normal 7 6 2 3 5" xfId="12599"/>
    <cellStyle name="Normal 7 6 2 3 5 2" xfId="25035"/>
    <cellStyle name="Normal 7 6 2 3 6" xfId="7632"/>
    <cellStyle name="Normal 7 6 2 3 6 2" xfId="20082"/>
    <cellStyle name="Normal 7 6 2 3 7" xfId="3376"/>
    <cellStyle name="Normal 7 6 2 3 7 2" xfId="15884"/>
    <cellStyle name="Normal 7 6 2 3 8" xfId="14786"/>
    <cellStyle name="Normal 7 6 2 4" xfId="2396"/>
    <cellStyle name="Normal 7 6 2 4 2" xfId="6419"/>
    <cellStyle name="Normal 7 6 2 4 2 2" xfId="11434"/>
    <cellStyle name="Normal 7 6 2 4 2 2 2" xfId="23879"/>
    <cellStyle name="Normal 7 6 2 4 2 3" xfId="18872"/>
    <cellStyle name="Normal 7 6 2 4 3" xfId="12888"/>
    <cellStyle name="Normal 7 6 2 4 3 2" xfId="25324"/>
    <cellStyle name="Normal 7 6 2 4 4" xfId="9329"/>
    <cellStyle name="Normal 7 6 2 4 4 2" xfId="21774"/>
    <cellStyle name="Normal 7 6 2 4 5" xfId="4311"/>
    <cellStyle name="Normal 7 6 2 4 5 2" xfId="16767"/>
    <cellStyle name="Normal 7 6 2 4 6" xfId="15075"/>
    <cellStyle name="Normal 7 6 2 5" xfId="1229"/>
    <cellStyle name="Normal 7 6 2 5 2" xfId="10391"/>
    <cellStyle name="Normal 7 6 2 5 2 2" xfId="22836"/>
    <cellStyle name="Normal 7 6 2 5 3" xfId="5375"/>
    <cellStyle name="Normal 7 6 2 5 3 2" xfId="17829"/>
    <cellStyle name="Normal 7 6 2 5 4" xfId="14032"/>
    <cellStyle name="Normal 7 6 2 6" xfId="7952"/>
    <cellStyle name="Normal 7 6 2 6 2" xfId="20400"/>
    <cellStyle name="Normal 7 6 2 7" xfId="11845"/>
    <cellStyle name="Normal 7 6 2 7 2" xfId="24281"/>
    <cellStyle name="Normal 7 6 2 8" xfId="6922"/>
    <cellStyle name="Normal 7 6 2 8 2" xfId="19373"/>
    <cellStyle name="Normal 7 6 2 9" xfId="2873"/>
    <cellStyle name="Normal 7 6 2 9 2" xfId="15393"/>
    <cellStyle name="Normal 7 6 2_Degree data" xfId="2609"/>
    <cellStyle name="Normal 7 6 3" xfId="622"/>
    <cellStyle name="Normal 7 6 3 2" xfId="1634"/>
    <cellStyle name="Normal 7 6 3 2 2" xfId="9124"/>
    <cellStyle name="Normal 7 6 3 2 2 2" xfId="21569"/>
    <cellStyle name="Normal 7 6 3 2 3" xfId="4106"/>
    <cellStyle name="Normal 7 6 3 2 3 2" xfId="16562"/>
    <cellStyle name="Normal 7 6 3 2 4" xfId="14437"/>
    <cellStyle name="Normal 7 6 3 3" xfId="5781"/>
    <cellStyle name="Normal 7 6 3 3 2" xfId="10796"/>
    <cellStyle name="Normal 7 6 3 3 2 2" xfId="23241"/>
    <cellStyle name="Normal 7 6 3 3 3" xfId="18234"/>
    <cellStyle name="Normal 7 6 3 4" xfId="8240"/>
    <cellStyle name="Normal 7 6 3 4 2" xfId="20686"/>
    <cellStyle name="Normal 7 6 3 5" xfId="12250"/>
    <cellStyle name="Normal 7 6 3 5 2" xfId="24686"/>
    <cellStyle name="Normal 7 6 3 6" xfId="6717"/>
    <cellStyle name="Normal 7 6 3 6 2" xfId="19168"/>
    <cellStyle name="Normal 7 6 3 7" xfId="3171"/>
    <cellStyle name="Normal 7 6 3 7 2" xfId="15679"/>
    <cellStyle name="Normal 7 6 3 8" xfId="13436"/>
    <cellStyle name="Normal 7 6 4" xfId="1982"/>
    <cellStyle name="Normal 7 6 4 2" xfId="4721"/>
    <cellStyle name="Normal 7 6 4 2 2" xfId="9739"/>
    <cellStyle name="Normal 7 6 4 2 2 2" xfId="22184"/>
    <cellStyle name="Normal 7 6 4 2 3" xfId="17177"/>
    <cellStyle name="Normal 7 6 4 3" xfId="6129"/>
    <cellStyle name="Normal 7 6 4 3 2" xfId="11144"/>
    <cellStyle name="Normal 7 6 4 3 2 2" xfId="23589"/>
    <cellStyle name="Normal 7 6 4 3 3" xfId="18582"/>
    <cellStyle name="Normal 7 6 4 4" xfId="8855"/>
    <cellStyle name="Normal 7 6 4 4 2" xfId="21301"/>
    <cellStyle name="Normal 7 6 4 5" xfId="12598"/>
    <cellStyle name="Normal 7 6 4 5 2" xfId="25034"/>
    <cellStyle name="Normal 7 6 4 6" xfId="7332"/>
    <cellStyle name="Normal 7 6 4 6 2" xfId="19783"/>
    <cellStyle name="Normal 7 6 4 7" xfId="3786"/>
    <cellStyle name="Normal 7 6 4 7 2" xfId="16294"/>
    <cellStyle name="Normal 7 6 4 8" xfId="14785"/>
    <cellStyle name="Normal 7 6 5" xfId="2182"/>
    <cellStyle name="Normal 7 6 5 2" xfId="4816"/>
    <cellStyle name="Normal 7 6 5 2 2" xfId="9833"/>
    <cellStyle name="Normal 7 6 5 2 2 2" xfId="22278"/>
    <cellStyle name="Normal 7 6 5 2 3" xfId="17271"/>
    <cellStyle name="Normal 7 6 5 3" xfId="6214"/>
    <cellStyle name="Normal 7 6 5 3 2" xfId="11229"/>
    <cellStyle name="Normal 7 6 5 3 2 2" xfId="23674"/>
    <cellStyle name="Normal 7 6 5 3 3" xfId="18667"/>
    <cellStyle name="Normal 7 6 5 4" xfId="8126"/>
    <cellStyle name="Normal 7 6 5 4 2" xfId="20574"/>
    <cellStyle name="Normal 7 6 5 5" xfId="12683"/>
    <cellStyle name="Normal 7 6 5 5 2" xfId="25119"/>
    <cellStyle name="Normal 7 6 5 6" xfId="7427"/>
    <cellStyle name="Normal 7 6 5 6 2" xfId="19877"/>
    <cellStyle name="Normal 7 6 5 7" xfId="3056"/>
    <cellStyle name="Normal 7 6 5 7 2" xfId="15567"/>
    <cellStyle name="Normal 7 6 5 8" xfId="14870"/>
    <cellStyle name="Normal 7 6 6" xfId="1024"/>
    <cellStyle name="Normal 7 6 6 2" xfId="9012"/>
    <cellStyle name="Normal 7 6 6 2 2" xfId="21457"/>
    <cellStyle name="Normal 7 6 6 3" xfId="3994"/>
    <cellStyle name="Normal 7 6 6 3 2" xfId="16450"/>
    <cellStyle name="Normal 7 6 6 4" xfId="13827"/>
    <cellStyle name="Normal 7 6 7" xfId="5170"/>
    <cellStyle name="Normal 7 6 7 2" xfId="10186"/>
    <cellStyle name="Normal 7 6 7 2 2" xfId="22631"/>
    <cellStyle name="Normal 7 6 7 3" xfId="17624"/>
    <cellStyle name="Normal 7 6 8" xfId="7747"/>
    <cellStyle name="Normal 7 6 8 2" xfId="20195"/>
    <cellStyle name="Normal 7 6 9" xfId="11640"/>
    <cellStyle name="Normal 7 6 9 2" xfId="24076"/>
    <cellStyle name="Normal 7 6_Degree data" xfId="2608"/>
    <cellStyle name="Normal 7 7" xfId="529"/>
    <cellStyle name="Normal 7 7 10" xfId="2929"/>
    <cellStyle name="Normal 7 7 10 2" xfId="15449"/>
    <cellStyle name="Normal 7 7 11" xfId="13350"/>
    <cellStyle name="Normal 7 7 2" xfId="889"/>
    <cellStyle name="Normal 7 7 2 2" xfId="1636"/>
    <cellStyle name="Normal 7 7 2 2 2" xfId="9385"/>
    <cellStyle name="Normal 7 7 2 2 2 2" xfId="21830"/>
    <cellStyle name="Normal 7 7 2 2 3" xfId="4367"/>
    <cellStyle name="Normal 7 7 2 2 3 2" xfId="16823"/>
    <cellStyle name="Normal 7 7 2 2 4" xfId="14439"/>
    <cellStyle name="Normal 7 7 2 3" xfId="5783"/>
    <cellStyle name="Normal 7 7 2 3 2" xfId="10798"/>
    <cellStyle name="Normal 7 7 2 3 2 2" xfId="23243"/>
    <cellStyle name="Normal 7 7 2 3 3" xfId="18236"/>
    <cellStyle name="Normal 7 7 2 4" xfId="8501"/>
    <cellStyle name="Normal 7 7 2 4 2" xfId="20947"/>
    <cellStyle name="Normal 7 7 2 5" xfId="12252"/>
    <cellStyle name="Normal 7 7 2 5 2" xfId="24688"/>
    <cellStyle name="Normal 7 7 2 6" xfId="6978"/>
    <cellStyle name="Normal 7 7 2 6 2" xfId="19429"/>
    <cellStyle name="Normal 7 7 2 7" xfId="3432"/>
    <cellStyle name="Normal 7 7 2 7 2" xfId="15940"/>
    <cellStyle name="Normal 7 7 2 8" xfId="13697"/>
    <cellStyle name="Normal 7 7 3" xfId="1984"/>
    <cellStyle name="Normal 7 7 3 2" xfId="4723"/>
    <cellStyle name="Normal 7 7 3 2 2" xfId="9741"/>
    <cellStyle name="Normal 7 7 3 2 2 2" xfId="22186"/>
    <cellStyle name="Normal 7 7 3 2 3" xfId="17179"/>
    <cellStyle name="Normal 7 7 3 3" xfId="6131"/>
    <cellStyle name="Normal 7 7 3 3 2" xfId="11146"/>
    <cellStyle name="Normal 7 7 3 3 2 2" xfId="23591"/>
    <cellStyle name="Normal 7 7 3 3 3" xfId="18584"/>
    <cellStyle name="Normal 7 7 3 4" xfId="8857"/>
    <cellStyle name="Normal 7 7 3 4 2" xfId="21303"/>
    <cellStyle name="Normal 7 7 3 5" xfId="12600"/>
    <cellStyle name="Normal 7 7 3 5 2" xfId="25036"/>
    <cellStyle name="Normal 7 7 3 6" xfId="7334"/>
    <cellStyle name="Normal 7 7 3 6 2" xfId="19785"/>
    <cellStyle name="Normal 7 7 3 7" xfId="3788"/>
    <cellStyle name="Normal 7 7 3 7 2" xfId="16296"/>
    <cellStyle name="Normal 7 7 3 8" xfId="14787"/>
    <cellStyle name="Normal 7 7 4" xfId="2452"/>
    <cellStyle name="Normal 7 7 4 2" xfId="5077"/>
    <cellStyle name="Normal 7 7 4 2 2" xfId="10094"/>
    <cellStyle name="Normal 7 7 4 2 2 2" xfId="22539"/>
    <cellStyle name="Normal 7 7 4 2 3" xfId="17532"/>
    <cellStyle name="Normal 7 7 4 3" xfId="6475"/>
    <cellStyle name="Normal 7 7 4 3 2" xfId="11490"/>
    <cellStyle name="Normal 7 7 4 3 2 2" xfId="23935"/>
    <cellStyle name="Normal 7 7 4 3 3" xfId="18928"/>
    <cellStyle name="Normal 7 7 4 4" xfId="8182"/>
    <cellStyle name="Normal 7 7 4 4 2" xfId="20630"/>
    <cellStyle name="Normal 7 7 4 5" xfId="12944"/>
    <cellStyle name="Normal 7 7 4 5 2" xfId="25380"/>
    <cellStyle name="Normal 7 7 4 6" xfId="7688"/>
    <cellStyle name="Normal 7 7 4 6 2" xfId="20138"/>
    <cellStyle name="Normal 7 7 4 7" xfId="3112"/>
    <cellStyle name="Normal 7 7 4 7 2" xfId="15623"/>
    <cellStyle name="Normal 7 7 4 8" xfId="15131"/>
    <cellStyle name="Normal 7 7 5" xfId="1285"/>
    <cellStyle name="Normal 7 7 5 2" xfId="9068"/>
    <cellStyle name="Normal 7 7 5 2 2" xfId="21513"/>
    <cellStyle name="Normal 7 7 5 3" xfId="4050"/>
    <cellStyle name="Normal 7 7 5 3 2" xfId="16506"/>
    <cellStyle name="Normal 7 7 5 4" xfId="14088"/>
    <cellStyle name="Normal 7 7 6" xfId="5431"/>
    <cellStyle name="Normal 7 7 6 2" xfId="10447"/>
    <cellStyle name="Normal 7 7 6 2 2" xfId="22892"/>
    <cellStyle name="Normal 7 7 6 3" xfId="17885"/>
    <cellStyle name="Normal 7 7 7" xfId="8008"/>
    <cellStyle name="Normal 7 7 7 2" xfId="20456"/>
    <cellStyle name="Normal 7 7 8" xfId="11901"/>
    <cellStyle name="Normal 7 7 8 2" xfId="24337"/>
    <cellStyle name="Normal 7 7 9" xfId="6661"/>
    <cellStyle name="Normal 7 7 9 2" xfId="19112"/>
    <cellStyle name="Normal 7 7_Degree data" xfId="2610"/>
    <cellStyle name="Normal 7 8" xfId="365"/>
    <cellStyle name="Normal 7 8 10" xfId="13189"/>
    <cellStyle name="Normal 7 8 2" xfId="726"/>
    <cellStyle name="Normal 7 8 2 2" xfId="1637"/>
    <cellStyle name="Normal 7 8 2 2 2" xfId="9742"/>
    <cellStyle name="Normal 7 8 2 2 2 2" xfId="22187"/>
    <cellStyle name="Normal 7 8 2 2 3" xfId="4724"/>
    <cellStyle name="Normal 7 8 2 2 3 2" xfId="17180"/>
    <cellStyle name="Normal 7 8 2 2 4" xfId="14440"/>
    <cellStyle name="Normal 7 8 2 3" xfId="5784"/>
    <cellStyle name="Normal 7 8 2 3 2" xfId="10799"/>
    <cellStyle name="Normal 7 8 2 3 2 2" xfId="23244"/>
    <cellStyle name="Normal 7 8 2 3 3" xfId="18237"/>
    <cellStyle name="Normal 7 8 2 4" xfId="8858"/>
    <cellStyle name="Normal 7 8 2 4 2" xfId="21304"/>
    <cellStyle name="Normal 7 8 2 5" xfId="12253"/>
    <cellStyle name="Normal 7 8 2 5 2" xfId="24689"/>
    <cellStyle name="Normal 7 8 2 6" xfId="7335"/>
    <cellStyle name="Normal 7 8 2 6 2" xfId="19786"/>
    <cellStyle name="Normal 7 8 2 7" xfId="3789"/>
    <cellStyle name="Normal 7 8 2 7 2" xfId="16297"/>
    <cellStyle name="Normal 7 8 2 8" xfId="13536"/>
    <cellStyle name="Normal 7 8 3" xfId="1985"/>
    <cellStyle name="Normal 7 8 3 2" xfId="4916"/>
    <cellStyle name="Normal 7 8 3 2 2" xfId="9933"/>
    <cellStyle name="Normal 7 8 3 2 2 2" xfId="22378"/>
    <cellStyle name="Normal 7 8 3 2 3" xfId="17371"/>
    <cellStyle name="Normal 7 8 3 3" xfId="6132"/>
    <cellStyle name="Normal 7 8 3 3 2" xfId="11147"/>
    <cellStyle name="Normal 7 8 3 3 2 2" xfId="23592"/>
    <cellStyle name="Normal 7 8 3 3 3" xfId="18585"/>
    <cellStyle name="Normal 7 8 3 4" xfId="8340"/>
    <cellStyle name="Normal 7 8 3 4 2" xfId="20786"/>
    <cellStyle name="Normal 7 8 3 5" xfId="12601"/>
    <cellStyle name="Normal 7 8 3 5 2" xfId="25037"/>
    <cellStyle name="Normal 7 8 3 6" xfId="7527"/>
    <cellStyle name="Normal 7 8 3 6 2" xfId="19977"/>
    <cellStyle name="Normal 7 8 3 7" xfId="3271"/>
    <cellStyle name="Normal 7 8 3 7 2" xfId="15779"/>
    <cellStyle name="Normal 7 8 3 8" xfId="14788"/>
    <cellStyle name="Normal 7 8 4" xfId="2288"/>
    <cellStyle name="Normal 7 8 4 2" xfId="6314"/>
    <cellStyle name="Normal 7 8 4 2 2" xfId="11329"/>
    <cellStyle name="Normal 7 8 4 2 2 2" xfId="23774"/>
    <cellStyle name="Normal 7 8 4 2 3" xfId="18767"/>
    <cellStyle name="Normal 7 8 4 3" xfId="12783"/>
    <cellStyle name="Normal 7 8 4 3 2" xfId="25219"/>
    <cellStyle name="Normal 7 8 4 4" xfId="9224"/>
    <cellStyle name="Normal 7 8 4 4 2" xfId="21669"/>
    <cellStyle name="Normal 7 8 4 5" xfId="4206"/>
    <cellStyle name="Normal 7 8 4 5 2" xfId="16662"/>
    <cellStyle name="Normal 7 8 4 6" xfId="14970"/>
    <cellStyle name="Normal 7 8 5" xfId="1124"/>
    <cellStyle name="Normal 7 8 5 2" xfId="10286"/>
    <cellStyle name="Normal 7 8 5 2 2" xfId="22731"/>
    <cellStyle name="Normal 7 8 5 3" xfId="5270"/>
    <cellStyle name="Normal 7 8 5 3 2" xfId="17724"/>
    <cellStyle name="Normal 7 8 5 4" xfId="13927"/>
    <cellStyle name="Normal 7 8 6" xfId="7847"/>
    <cellStyle name="Normal 7 8 6 2" xfId="20295"/>
    <cellStyle name="Normal 7 8 7" xfId="11740"/>
    <cellStyle name="Normal 7 8 7 2" xfId="24176"/>
    <cellStyle name="Normal 7 8 8" xfId="6817"/>
    <cellStyle name="Normal 7 8 8 2" xfId="19268"/>
    <cellStyle name="Normal 7 8 9" xfId="2768"/>
    <cellStyle name="Normal 7 8 9 2" xfId="15288"/>
    <cellStyle name="Normal 7 8_Degree data" xfId="2611"/>
    <cellStyle name="Normal 7 9" xfId="212"/>
    <cellStyle name="Normal 7 9 10" xfId="13050"/>
    <cellStyle name="Normal 7 9 2" xfId="580"/>
    <cellStyle name="Normal 7 9 2 2" xfId="1638"/>
    <cellStyle name="Normal 7 9 2 2 2" xfId="9743"/>
    <cellStyle name="Normal 7 9 2 2 2 2" xfId="22188"/>
    <cellStyle name="Normal 7 9 2 2 3" xfId="4725"/>
    <cellStyle name="Normal 7 9 2 2 3 2" xfId="17181"/>
    <cellStyle name="Normal 7 9 2 2 4" xfId="14441"/>
    <cellStyle name="Normal 7 9 2 3" xfId="5785"/>
    <cellStyle name="Normal 7 9 2 3 2" xfId="10800"/>
    <cellStyle name="Normal 7 9 2 3 2 2" xfId="23245"/>
    <cellStyle name="Normal 7 9 2 3 3" xfId="18238"/>
    <cellStyle name="Normal 7 9 2 4" xfId="8859"/>
    <cellStyle name="Normal 7 9 2 4 2" xfId="21305"/>
    <cellStyle name="Normal 7 9 2 5" xfId="12254"/>
    <cellStyle name="Normal 7 9 2 5 2" xfId="24690"/>
    <cellStyle name="Normal 7 9 2 6" xfId="7336"/>
    <cellStyle name="Normal 7 9 2 6 2" xfId="19787"/>
    <cellStyle name="Normal 7 9 2 7" xfId="3790"/>
    <cellStyle name="Normal 7 9 2 7 2" xfId="16298"/>
    <cellStyle name="Normal 7 9 2 8" xfId="13397"/>
    <cellStyle name="Normal 7 9 3" xfId="1986"/>
    <cellStyle name="Normal 7 9 3 2" xfId="4777"/>
    <cellStyle name="Normal 7 9 3 2 2" xfId="9794"/>
    <cellStyle name="Normal 7 9 3 2 2 2" xfId="22239"/>
    <cellStyle name="Normal 7 9 3 2 3" xfId="17232"/>
    <cellStyle name="Normal 7 9 3 3" xfId="6133"/>
    <cellStyle name="Normal 7 9 3 3 2" xfId="11148"/>
    <cellStyle name="Normal 7 9 3 3 2 2" xfId="23593"/>
    <cellStyle name="Normal 7 9 3 3 3" xfId="18586"/>
    <cellStyle name="Normal 7 9 3 4" xfId="8901"/>
    <cellStyle name="Normal 7 9 3 4 2" xfId="21346"/>
    <cellStyle name="Normal 7 9 3 5" xfId="12602"/>
    <cellStyle name="Normal 7 9 3 5 2" xfId="25038"/>
    <cellStyle name="Normal 7 9 3 6" xfId="7388"/>
    <cellStyle name="Normal 7 9 3 6 2" xfId="19838"/>
    <cellStyle name="Normal 7 9 3 7" xfId="3883"/>
    <cellStyle name="Normal 7 9 3 7 2" xfId="16339"/>
    <cellStyle name="Normal 7 9 3 8" xfId="14789"/>
    <cellStyle name="Normal 7 9 4" xfId="2135"/>
    <cellStyle name="Normal 7 9 4 2" xfId="6175"/>
    <cellStyle name="Normal 7 9 4 2 2" xfId="11190"/>
    <cellStyle name="Normal 7 9 4 2 2 2" xfId="23635"/>
    <cellStyle name="Normal 7 9 4 2 3" xfId="18628"/>
    <cellStyle name="Normal 7 9 4 3" xfId="12644"/>
    <cellStyle name="Normal 7 9 4 3 2" xfId="25080"/>
    <cellStyle name="Normal 7 9 4 4" xfId="9085"/>
    <cellStyle name="Normal 7 9 4 4 2" xfId="21530"/>
    <cellStyle name="Normal 7 9 4 5" xfId="4067"/>
    <cellStyle name="Normal 7 9 4 5 2" xfId="16523"/>
    <cellStyle name="Normal 7 9 4 6" xfId="14831"/>
    <cellStyle name="Normal 7 9 5" xfId="985"/>
    <cellStyle name="Normal 7 9 5 2" xfId="10145"/>
    <cellStyle name="Normal 7 9 5 2 2" xfId="22590"/>
    <cellStyle name="Normal 7 9 5 3" xfId="5129"/>
    <cellStyle name="Normal 7 9 5 3 2" xfId="17583"/>
    <cellStyle name="Normal 7 9 5 4" xfId="13788"/>
    <cellStyle name="Normal 7 9 6" xfId="8201"/>
    <cellStyle name="Normal 7 9 6 2" xfId="20647"/>
    <cellStyle name="Normal 7 9 7" xfId="11601"/>
    <cellStyle name="Normal 7 9 7 2" xfId="24037"/>
    <cellStyle name="Normal 7 9 8" xfId="6678"/>
    <cellStyle name="Normal 7 9 8 2" xfId="19129"/>
    <cellStyle name="Normal 7 9 9" xfId="3132"/>
    <cellStyle name="Normal 7 9 9 2" xfId="15640"/>
    <cellStyle name="Normal 7 9_Degree data" xfId="2612"/>
    <cellStyle name="Normal 7_Degree data" xfId="2579"/>
    <cellStyle name="Normal 70" xfId="3120"/>
    <cellStyle name="Normal 70 2" xfId="3791"/>
    <cellStyle name="Normal 70 2 2" xfId="4726"/>
    <cellStyle name="Normal 70 2 2 2" xfId="9744"/>
    <cellStyle name="Normal 70 2 2 2 2" xfId="22189"/>
    <cellStyle name="Normal 70 2 2 3" xfId="17182"/>
    <cellStyle name="Normal 70 2 3" xfId="6491"/>
    <cellStyle name="Normal 70 2 3 2" xfId="11505"/>
    <cellStyle name="Normal 70 2 3 2 2" xfId="23950"/>
    <cellStyle name="Normal 70 2 3 3" xfId="18943"/>
    <cellStyle name="Normal 70 2 4" xfId="8860"/>
    <cellStyle name="Normal 70 2 4 2" xfId="21306"/>
    <cellStyle name="Normal 70 2 5" xfId="7337"/>
    <cellStyle name="Normal 70 2 5 2" xfId="19788"/>
    <cellStyle name="Normal 70 2 6" xfId="16299"/>
    <cellStyle name="Normal 70 3" xfId="8189"/>
    <cellStyle name="Normal 71" xfId="94"/>
    <cellStyle name="Normal 72" xfId="95"/>
    <cellStyle name="Normal 73" xfId="3121"/>
    <cellStyle name="Normal 73 2" xfId="3792"/>
    <cellStyle name="Normal 73 2 2" xfId="4727"/>
    <cellStyle name="Normal 73 2 2 2" xfId="9745"/>
    <cellStyle name="Normal 73 2 2 2 2" xfId="22190"/>
    <cellStyle name="Normal 73 2 2 3" xfId="17183"/>
    <cellStyle name="Normal 73 2 3" xfId="6489"/>
    <cellStyle name="Normal 73 2 3 2" xfId="11503"/>
    <cellStyle name="Normal 73 2 3 2 2" xfId="23948"/>
    <cellStyle name="Normal 73 2 3 3" xfId="18941"/>
    <cellStyle name="Normal 73 2 4" xfId="8861"/>
    <cellStyle name="Normal 73 2 4 2" xfId="21307"/>
    <cellStyle name="Normal 73 2 5" xfId="7338"/>
    <cellStyle name="Normal 73 2 5 2" xfId="19789"/>
    <cellStyle name="Normal 73 2 6" xfId="16300"/>
    <cellStyle name="Normal 73 3" xfId="8190"/>
    <cellStyle name="Normal 74" xfId="3793"/>
    <cellStyle name="Normal 74 2" xfId="4728"/>
    <cellStyle name="Normal 74 2 2" xfId="9746"/>
    <cellStyle name="Normal 74 2 2 2" xfId="22191"/>
    <cellStyle name="Normal 74 2 3" xfId="17184"/>
    <cellStyle name="Normal 74 3" xfId="6487"/>
    <cellStyle name="Normal 74 3 2" xfId="11502"/>
    <cellStyle name="Normal 74 3 2 2" xfId="23947"/>
    <cellStyle name="Normal 74 3 3" xfId="18940"/>
    <cellStyle name="Normal 74 4" xfId="8862"/>
    <cellStyle name="Normal 74 4 2" xfId="21308"/>
    <cellStyle name="Normal 74 5" xfId="7339"/>
    <cellStyle name="Normal 74 5 2" xfId="19790"/>
    <cellStyle name="Normal 74 6" xfId="16301"/>
    <cellStyle name="Normal 75" xfId="3794"/>
    <cellStyle name="Normal 75 2" xfId="4729"/>
    <cellStyle name="Normal 75 2 2" xfId="9747"/>
    <cellStyle name="Normal 75 2 2 2" xfId="22192"/>
    <cellStyle name="Normal 75 2 3" xfId="17185"/>
    <cellStyle name="Normal 75 3" xfId="6484"/>
    <cellStyle name="Normal 75 3 2" xfId="11499"/>
    <cellStyle name="Normal 75 3 2 2" xfId="23944"/>
    <cellStyle name="Normal 75 3 3" xfId="18937"/>
    <cellStyle name="Normal 75 4" xfId="8863"/>
    <cellStyle name="Normal 75 4 2" xfId="21309"/>
    <cellStyle name="Normal 75 5" xfId="7340"/>
    <cellStyle name="Normal 75 5 2" xfId="19791"/>
    <cellStyle name="Normal 75 6" xfId="16302"/>
    <cellStyle name="Normal 76" xfId="3795"/>
    <cellStyle name="Normal 76 2" xfId="4730"/>
    <cellStyle name="Normal 76 2 2" xfId="9748"/>
    <cellStyle name="Normal 76 2 2 2" xfId="22193"/>
    <cellStyle name="Normal 76 2 3" xfId="17186"/>
    <cellStyle name="Normal 76 3" xfId="6483"/>
    <cellStyle name="Normal 76 3 2" xfId="11498"/>
    <cellStyle name="Normal 76 3 2 2" xfId="23943"/>
    <cellStyle name="Normal 76 3 3" xfId="18936"/>
    <cellStyle name="Normal 76 4" xfId="8864"/>
    <cellStyle name="Normal 76 4 2" xfId="21310"/>
    <cellStyle name="Normal 76 5" xfId="7341"/>
    <cellStyle name="Normal 76 5 2" xfId="19792"/>
    <cellStyle name="Normal 76 6" xfId="16303"/>
    <cellStyle name="Normal 77" xfId="3440"/>
    <cellStyle name="Normal 77 2" xfId="4375"/>
    <cellStyle name="Normal 77 2 2" xfId="9393"/>
    <cellStyle name="Normal 77 2 2 2" xfId="21838"/>
    <cellStyle name="Normal 77 2 3" xfId="16831"/>
    <cellStyle name="Normal 77 3" xfId="6492"/>
    <cellStyle name="Normal 77 3 2" xfId="11506"/>
    <cellStyle name="Normal 77 3 2 2" xfId="23951"/>
    <cellStyle name="Normal 77 3 3" xfId="18944"/>
    <cellStyle name="Normal 77 4" xfId="8509"/>
    <cellStyle name="Normal 77 4 2" xfId="20955"/>
    <cellStyle name="Normal 77 5" xfId="6986"/>
    <cellStyle name="Normal 77 5 2" xfId="19437"/>
    <cellStyle name="Normal 77 6" xfId="15948"/>
    <cellStyle name="Normal 78" xfId="3796"/>
    <cellStyle name="Normal 78 2" xfId="4731"/>
    <cellStyle name="Normal 78 2 2" xfId="9749"/>
    <cellStyle name="Normal 78 2 2 2" xfId="22194"/>
    <cellStyle name="Normal 78 2 3" xfId="17187"/>
    <cellStyle name="Normal 78 3" xfId="5165"/>
    <cellStyle name="Normal 78 3 2" xfId="10181"/>
    <cellStyle name="Normal 78 3 2 2" xfId="22626"/>
    <cellStyle name="Normal 78 3 3" xfId="17619"/>
    <cellStyle name="Normal 78 4" xfId="8865"/>
    <cellStyle name="Normal 78 4 2" xfId="21311"/>
    <cellStyle name="Normal 78 5" xfId="7342"/>
    <cellStyle name="Normal 78 5 2" xfId="19793"/>
    <cellStyle name="Normal 78 6" xfId="16304"/>
    <cellStyle name="Normal 79" xfId="3441"/>
    <cellStyle name="Normal 79 2" xfId="4376"/>
    <cellStyle name="Normal 79 2 2" xfId="9394"/>
    <cellStyle name="Normal 79 2 2 2" xfId="21839"/>
    <cellStyle name="Normal 79 2 3" xfId="16832"/>
    <cellStyle name="Normal 79 3" xfId="6490"/>
    <cellStyle name="Normal 79 3 2" xfId="11504"/>
    <cellStyle name="Normal 79 3 2 2" xfId="23949"/>
    <cellStyle name="Normal 79 3 3" xfId="18942"/>
    <cellStyle name="Normal 79 4" xfId="8510"/>
    <cellStyle name="Normal 79 4 2" xfId="20956"/>
    <cellStyle name="Normal 79 5" xfId="6987"/>
    <cellStyle name="Normal 79 5 2" xfId="19438"/>
    <cellStyle name="Normal 79 6" xfId="15949"/>
    <cellStyle name="Normal 8" xfId="76"/>
    <cellStyle name="Normal 8 2" xfId="129"/>
    <cellStyle name="Normal 8 3" xfId="120"/>
    <cellStyle name="Normal 80" xfId="3442"/>
    <cellStyle name="Normal 80 2" xfId="4377"/>
    <cellStyle name="Normal 80 2 2" xfId="9395"/>
    <cellStyle name="Normal 80 2 2 2" xfId="21840"/>
    <cellStyle name="Normal 80 2 3" xfId="16833"/>
    <cellStyle name="Normal 80 3" xfId="6486"/>
    <cellStyle name="Normal 80 3 2" xfId="11501"/>
    <cellStyle name="Normal 80 3 2 2" xfId="23946"/>
    <cellStyle name="Normal 80 3 3" xfId="18939"/>
    <cellStyle name="Normal 80 4" xfId="8511"/>
    <cellStyle name="Normal 80 4 2" xfId="20957"/>
    <cellStyle name="Normal 80 5" xfId="6988"/>
    <cellStyle name="Normal 80 5 2" xfId="19439"/>
    <cellStyle name="Normal 80 6" xfId="15950"/>
    <cellStyle name="Normal 81" xfId="3797"/>
    <cellStyle name="Normal 81 2" xfId="4732"/>
    <cellStyle name="Normal 81 2 2" xfId="9750"/>
    <cellStyle name="Normal 81 2 2 2" xfId="22195"/>
    <cellStyle name="Normal 81 2 3" xfId="17188"/>
    <cellStyle name="Normal 81 3" xfId="5093"/>
    <cellStyle name="Normal 81 3 2" xfId="10109"/>
    <cellStyle name="Normal 81 3 2 2" xfId="22554"/>
    <cellStyle name="Normal 81 3 3" xfId="17547"/>
    <cellStyle name="Normal 81 4" xfId="8866"/>
    <cellStyle name="Normal 81 4 2" xfId="21312"/>
    <cellStyle name="Normal 81 5" xfId="7343"/>
    <cellStyle name="Normal 81 5 2" xfId="19794"/>
    <cellStyle name="Normal 81 6" xfId="16305"/>
    <cellStyle name="Normal 82" xfId="3798"/>
    <cellStyle name="Normal 82 2" xfId="4733"/>
    <cellStyle name="Normal 82 2 2" xfId="9751"/>
    <cellStyle name="Normal 82 2 2 2" xfId="22196"/>
    <cellStyle name="Normal 82 2 3" xfId="17189"/>
    <cellStyle name="Normal 82 3" xfId="6493"/>
    <cellStyle name="Normal 82 3 2" xfId="11507"/>
    <cellStyle name="Normal 82 3 2 2" xfId="23952"/>
    <cellStyle name="Normal 82 3 3" xfId="18945"/>
    <cellStyle name="Normal 82 4" xfId="8867"/>
    <cellStyle name="Normal 82 4 2" xfId="21313"/>
    <cellStyle name="Normal 82 5" xfId="7344"/>
    <cellStyle name="Normal 82 5 2" xfId="19795"/>
    <cellStyle name="Normal 82 6" xfId="16306"/>
    <cellStyle name="Normal 83" xfId="96"/>
    <cellStyle name="Normal 84" xfId="97"/>
    <cellStyle name="Normal 85" xfId="3443"/>
    <cellStyle name="Normal 85 2" xfId="4378"/>
    <cellStyle name="Normal 85 2 2" xfId="9396"/>
    <cellStyle name="Normal 85 2 2 2" xfId="21841"/>
    <cellStyle name="Normal 85 2 3" xfId="16834"/>
    <cellStyle name="Normal 85 3" xfId="6485"/>
    <cellStyle name="Normal 85 3 2" xfId="11500"/>
    <cellStyle name="Normal 85 3 2 2" xfId="23945"/>
    <cellStyle name="Normal 85 3 3" xfId="18938"/>
    <cellStyle name="Normal 85 4" xfId="8512"/>
    <cellStyle name="Normal 85 4 2" xfId="20958"/>
    <cellStyle name="Normal 85 5" xfId="6989"/>
    <cellStyle name="Normal 85 5 2" xfId="19440"/>
    <cellStyle name="Normal 85 6" xfId="15951"/>
    <cellStyle name="Normal 86" xfId="98"/>
    <cellStyle name="Normal 87" xfId="3439"/>
    <cellStyle name="Normal 87 2" xfId="4374"/>
    <cellStyle name="Normal 87 2 2" xfId="9392"/>
    <cellStyle name="Normal 87 2 2 2" xfId="21837"/>
    <cellStyle name="Normal 87 2 3" xfId="16830"/>
    <cellStyle name="Normal 87 3" xfId="6494"/>
    <cellStyle name="Normal 87 3 2" xfId="11508"/>
    <cellStyle name="Normal 87 3 2 2" xfId="23953"/>
    <cellStyle name="Normal 87 3 3" xfId="18946"/>
    <cellStyle name="Normal 87 4" xfId="8508"/>
    <cellStyle name="Normal 87 4 2" xfId="20954"/>
    <cellStyle name="Normal 87 5" xfId="6985"/>
    <cellStyle name="Normal 87 5 2" xfId="19436"/>
    <cellStyle name="Normal 87 6" xfId="15947"/>
    <cellStyle name="Normal 88" xfId="4736"/>
    <cellStyle name="Normal 89" xfId="5087"/>
    <cellStyle name="Normal 9" xfId="121"/>
    <cellStyle name="Normal 9 2" xfId="535"/>
    <cellStyle name="Normal 9 2 10" xfId="2933"/>
    <cellStyle name="Normal 9 2 10 2" xfId="15453"/>
    <cellStyle name="Normal 9 2 11" xfId="13354"/>
    <cellStyle name="Normal 9 2 2" xfId="893"/>
    <cellStyle name="Normal 9 2 2 2" xfId="1639"/>
    <cellStyle name="Normal 9 2 2 2 2" xfId="9389"/>
    <cellStyle name="Normal 9 2 2 2 2 2" xfId="21834"/>
    <cellStyle name="Normal 9 2 2 2 3" xfId="4371"/>
    <cellStyle name="Normal 9 2 2 2 3 2" xfId="16827"/>
    <cellStyle name="Normal 9 2 2 2 4" xfId="14442"/>
    <cellStyle name="Normal 9 2 2 3" xfId="5786"/>
    <cellStyle name="Normal 9 2 2 3 2" xfId="10801"/>
    <cellStyle name="Normal 9 2 2 3 2 2" xfId="23246"/>
    <cellStyle name="Normal 9 2 2 3 3" xfId="18239"/>
    <cellStyle name="Normal 9 2 2 4" xfId="8505"/>
    <cellStyle name="Normal 9 2 2 4 2" xfId="20951"/>
    <cellStyle name="Normal 9 2 2 5" xfId="12255"/>
    <cellStyle name="Normal 9 2 2 5 2" xfId="24691"/>
    <cellStyle name="Normal 9 2 2 6" xfId="6982"/>
    <cellStyle name="Normal 9 2 2 6 2" xfId="19433"/>
    <cellStyle name="Normal 9 2 2 7" xfId="3436"/>
    <cellStyle name="Normal 9 2 2 7 2" xfId="15944"/>
    <cellStyle name="Normal 9 2 2 8" xfId="13701"/>
    <cellStyle name="Normal 9 2 3" xfId="1987"/>
    <cellStyle name="Normal 9 2 3 2" xfId="4734"/>
    <cellStyle name="Normal 9 2 3 2 2" xfId="9752"/>
    <cellStyle name="Normal 9 2 3 2 2 2" xfId="22197"/>
    <cellStyle name="Normal 9 2 3 2 3" xfId="17190"/>
    <cellStyle name="Normal 9 2 3 3" xfId="6134"/>
    <cellStyle name="Normal 9 2 3 3 2" xfId="11149"/>
    <cellStyle name="Normal 9 2 3 3 2 2" xfId="23594"/>
    <cellStyle name="Normal 9 2 3 3 3" xfId="18587"/>
    <cellStyle name="Normal 9 2 3 4" xfId="8868"/>
    <cellStyle name="Normal 9 2 3 4 2" xfId="21314"/>
    <cellStyle name="Normal 9 2 3 5" xfId="12603"/>
    <cellStyle name="Normal 9 2 3 5 2" xfId="25039"/>
    <cellStyle name="Normal 9 2 3 6" xfId="7345"/>
    <cellStyle name="Normal 9 2 3 6 2" xfId="19796"/>
    <cellStyle name="Normal 9 2 3 7" xfId="3799"/>
    <cellStyle name="Normal 9 2 3 7 2" xfId="16307"/>
    <cellStyle name="Normal 9 2 3 8" xfId="14790"/>
    <cellStyle name="Normal 9 2 4" xfId="2458"/>
    <cellStyle name="Normal 9 2 4 2" xfId="5081"/>
    <cellStyle name="Normal 9 2 4 2 2" xfId="10098"/>
    <cellStyle name="Normal 9 2 4 2 2 2" xfId="22543"/>
    <cellStyle name="Normal 9 2 4 2 3" xfId="17536"/>
    <cellStyle name="Normal 9 2 4 3" xfId="6479"/>
    <cellStyle name="Normal 9 2 4 3 2" xfId="11494"/>
    <cellStyle name="Normal 9 2 4 3 2 2" xfId="23939"/>
    <cellStyle name="Normal 9 2 4 3 3" xfId="18932"/>
    <cellStyle name="Normal 9 2 4 4" xfId="8186"/>
    <cellStyle name="Normal 9 2 4 4 2" xfId="20634"/>
    <cellStyle name="Normal 9 2 4 5" xfId="12948"/>
    <cellStyle name="Normal 9 2 4 5 2" xfId="25384"/>
    <cellStyle name="Normal 9 2 4 6" xfId="7692"/>
    <cellStyle name="Normal 9 2 4 6 2" xfId="20142"/>
    <cellStyle name="Normal 9 2 4 7" xfId="3117"/>
    <cellStyle name="Normal 9 2 4 7 2" xfId="15627"/>
    <cellStyle name="Normal 9 2 4 8" xfId="15135"/>
    <cellStyle name="Normal 9 2 5" xfId="1289"/>
    <cellStyle name="Normal 9 2 5 2" xfId="9072"/>
    <cellStyle name="Normal 9 2 5 2 2" xfId="21517"/>
    <cellStyle name="Normal 9 2 5 3" xfId="4054"/>
    <cellStyle name="Normal 9 2 5 3 2" xfId="16510"/>
    <cellStyle name="Normal 9 2 5 4" xfId="14092"/>
    <cellStyle name="Normal 9 2 6" xfId="5435"/>
    <cellStyle name="Normal 9 2 6 2" xfId="10451"/>
    <cellStyle name="Normal 9 2 6 2 2" xfId="22896"/>
    <cellStyle name="Normal 9 2 6 3" xfId="17889"/>
    <cellStyle name="Normal 9 2 7" xfId="8012"/>
    <cellStyle name="Normal 9 2 7 2" xfId="20460"/>
    <cellStyle name="Normal 9 2 8" xfId="11905"/>
    <cellStyle name="Normal 9 2 8 2" xfId="24341"/>
    <cellStyle name="Normal 9 2 9" xfId="6665"/>
    <cellStyle name="Normal 9 2 9 2" xfId="19116"/>
    <cellStyle name="Normal 9 2_Degree data" xfId="2613"/>
    <cellStyle name="Normal 90" xfId="5751"/>
    <cellStyle name="Normal 91" xfId="6488"/>
    <cellStyle name="Normal 92" xfId="7696"/>
    <cellStyle name="Normal 93" xfId="8870"/>
    <cellStyle name="Normal 94" xfId="11510"/>
    <cellStyle name="Normal 95" xfId="11509"/>
    <cellStyle name="Normal 96" xfId="11514"/>
    <cellStyle name="Normal 97" xfId="11515"/>
    <cellStyle name="Normal 98" xfId="99"/>
    <cellStyle name="Normal 99" xfId="11517"/>
    <cellStyle name="Normal_03SCH&amp;FTE05" xfId="900"/>
    <cellStyle name="Normal_03TTA09mastersurvey" xfId="17"/>
    <cellStyle name="Normal_06-07Tuition05" xfId="899"/>
    <cellStyle name="Normal_Degree02 Form" xfId="6"/>
    <cellStyle name="Normal_Degree02 Form 2" xfId="20"/>
    <cellStyle name="Normal_Degree02 Form 3" xfId="539"/>
    <cellStyle name="Normal_Degrees02 Form" xfId="897"/>
    <cellStyle name="Normal_Degrees02 Form 2" xfId="23"/>
    <cellStyle name="Normal_Degrees02 Form 3" xfId="2614"/>
    <cellStyle name="Normal_Funding02 Form" xfId="12953"/>
    <cellStyle name="Normal_JP - SREB Part 5,6 &amp; 7 Final" xfId="11"/>
    <cellStyle name="Normal_SCH&amp;FTE02 Form" xfId="7"/>
    <cellStyle name="Normal_SCH&amp;FTE03 Form" xfId="12954"/>
    <cellStyle name="Normal_StProg01B" xfId="21"/>
    <cellStyle name="Normal_StProg02 Form" xfId="898"/>
    <cellStyle name="Normal_Tuit98" xfId="10"/>
    <cellStyle name="Normal_Tuition Tables" xfId="8"/>
    <cellStyle name="Normal_Tuition02 Form" xfId="9"/>
    <cellStyle name="Note 2" xfId="3800"/>
    <cellStyle name="Note 2 2" xfId="3840"/>
    <cellStyle name="Note 2 3" xfId="3847"/>
    <cellStyle name="Note 2 4" xfId="4735"/>
    <cellStyle name="Note 2 4 2" xfId="9753"/>
    <cellStyle name="Note 2 4 2 2" xfId="22198"/>
    <cellStyle name="Note 2 4 3" xfId="17191"/>
    <cellStyle name="Note 2 5" xfId="5164"/>
    <cellStyle name="Note 2 5 2" xfId="10180"/>
    <cellStyle name="Note 2 5 2 2" xfId="22625"/>
    <cellStyle name="Note 2 5 3" xfId="17618"/>
    <cellStyle name="Note 2 6" xfId="8869"/>
    <cellStyle name="Note 2 6 2" xfId="21315"/>
    <cellStyle name="Note 2 7" xfId="7346"/>
    <cellStyle name="Note 2 7 2" xfId="19797"/>
    <cellStyle name="Note 2 8" xfId="16308"/>
    <cellStyle name="Note 3" xfId="3839"/>
    <cellStyle name="Note 4" xfId="3848"/>
    <cellStyle name="Output 2" xfId="3841"/>
    <cellStyle name="Output 3" xfId="3851"/>
    <cellStyle name="Percent 2" xfId="12"/>
    <cellStyle name="Percent 2 2" xfId="126"/>
    <cellStyle name="Percent 2 2 2" xfId="252"/>
    <cellStyle name="Percent 2 2 3" xfId="237"/>
    <cellStyle name="Percent 2 3" xfId="3843"/>
    <cellStyle name="Percent 3" xfId="64"/>
    <cellStyle name="Percent 4" xfId="74"/>
    <cellStyle name="Percent 5" xfId="71"/>
    <cellStyle name="Percent 6" xfId="3842"/>
    <cellStyle name="questionable" xfId="25"/>
    <cellStyle name="questionable 2" xfId="111"/>
    <cellStyle name="review" xfId="26"/>
    <cellStyle name="Title 2" xfId="3844"/>
    <cellStyle name="Total 2" xfId="3845"/>
    <cellStyle name="Total 3" xfId="3852"/>
    <cellStyle name="Warning Text 2" xfId="3846"/>
  </cellStyles>
  <dxfs count="222">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9" defaultPivotStyle="PivotStyleLight16"/>
  <colors>
    <mruColors>
      <color rgb="FFFFFFCC"/>
      <color rgb="FF00FF00"/>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6"/>
  </sheetPr>
  <dimension ref="A1:T259"/>
  <sheetViews>
    <sheetView showZeros="0" tabSelected="1" view="pageBreakPreview" zoomScaleNormal="100" zoomScaleSheetLayoutView="100" workbookViewId="0"/>
  </sheetViews>
  <sheetFormatPr defaultColWidth="9" defaultRowHeight="15" x14ac:dyDescent="0.2"/>
  <cols>
    <col min="1" max="1" width="12" style="14" customWidth="1"/>
    <col min="2" max="7" width="8.625" style="14" customWidth="1"/>
    <col min="8" max="8" width="8.625" style="67" customWidth="1"/>
    <col min="9" max="9" width="5.75" style="14" customWidth="1"/>
    <col min="10" max="16384" width="9" style="14"/>
  </cols>
  <sheetData>
    <row r="1" spans="1:20" ht="18" x14ac:dyDescent="0.25">
      <c r="A1" s="28" t="s">
        <v>342</v>
      </c>
      <c r="B1" s="28"/>
      <c r="C1" s="28"/>
      <c r="D1" s="28"/>
      <c r="E1" s="28"/>
      <c r="F1" s="28"/>
      <c r="G1" s="28"/>
      <c r="H1" s="89"/>
    </row>
    <row r="2" spans="1:20" s="85" customFormat="1" ht="12.75" x14ac:dyDescent="0.2">
      <c r="A2" s="70"/>
      <c r="B2" s="70"/>
      <c r="C2" s="70"/>
      <c r="D2" s="70"/>
      <c r="E2" s="70"/>
      <c r="F2" s="70"/>
      <c r="G2" s="70"/>
      <c r="H2" s="90"/>
    </row>
    <row r="3" spans="1:20" ht="15.75" x14ac:dyDescent="0.25">
      <c r="A3" s="29" t="s">
        <v>36</v>
      </c>
      <c r="B3" s="29"/>
      <c r="C3" s="29"/>
      <c r="D3" s="29"/>
      <c r="E3" s="29"/>
      <c r="F3" s="29"/>
      <c r="G3" s="29"/>
      <c r="H3" s="91"/>
    </row>
    <row r="4" spans="1:20" ht="15.75" x14ac:dyDescent="0.25">
      <c r="A4" s="29" t="s">
        <v>37</v>
      </c>
      <c r="B4" s="29"/>
      <c r="C4" s="29"/>
      <c r="D4" s="29"/>
      <c r="E4" s="29"/>
      <c r="F4" s="29"/>
      <c r="G4" s="29"/>
      <c r="H4" s="91"/>
      <c r="O4" s="87"/>
      <c r="P4" s="87"/>
      <c r="Q4" s="87"/>
      <c r="R4" s="87"/>
      <c r="S4" s="87"/>
      <c r="T4" s="87"/>
    </row>
    <row r="5" spans="1:20" ht="15.75" x14ac:dyDescent="0.25">
      <c r="A5" s="29" t="s">
        <v>1141</v>
      </c>
      <c r="B5" s="29"/>
      <c r="C5" s="29"/>
      <c r="D5" s="29"/>
      <c r="E5" s="29"/>
      <c r="F5" s="29"/>
      <c r="G5" s="29"/>
      <c r="H5" s="91"/>
      <c r="O5" s="87"/>
      <c r="P5" s="87"/>
      <c r="Q5" s="87"/>
      <c r="R5" s="87"/>
      <c r="S5" s="87"/>
      <c r="T5" s="87"/>
    </row>
    <row r="6" spans="1:20" s="85" customFormat="1" ht="12.75" x14ac:dyDescent="0.2">
      <c r="A6" s="2"/>
      <c r="B6" s="2"/>
      <c r="C6" s="2"/>
      <c r="D6" s="2"/>
      <c r="E6" s="2"/>
      <c r="F6" s="2"/>
      <c r="G6" s="2"/>
      <c r="H6" s="13"/>
      <c r="O6" s="68"/>
      <c r="P6" s="68"/>
      <c r="Q6" s="68"/>
      <c r="R6" s="68"/>
      <c r="S6" s="68"/>
      <c r="T6" s="68"/>
    </row>
    <row r="7" spans="1:20" x14ac:dyDescent="0.2">
      <c r="A7" s="3"/>
      <c r="B7" s="4" t="s">
        <v>38</v>
      </c>
      <c r="C7" s="4"/>
      <c r="D7" s="4"/>
      <c r="E7" s="4"/>
      <c r="F7" s="4"/>
      <c r="G7" s="4"/>
      <c r="H7" s="92"/>
      <c r="O7" s="87"/>
      <c r="P7" s="87"/>
      <c r="Q7" s="87"/>
      <c r="R7" s="87"/>
      <c r="S7" s="87"/>
      <c r="T7" s="87"/>
    </row>
    <row r="8" spans="1:20" s="86" customFormat="1" x14ac:dyDescent="0.2">
      <c r="A8" s="80"/>
      <c r="B8" s="79">
        <v>1</v>
      </c>
      <c r="C8" s="79">
        <v>2</v>
      </c>
      <c r="D8" s="79">
        <v>3</v>
      </c>
      <c r="E8" s="79">
        <v>4</v>
      </c>
      <c r="F8" s="79">
        <v>5</v>
      </c>
      <c r="G8" s="79">
        <v>6</v>
      </c>
      <c r="H8" s="93" t="s">
        <v>129</v>
      </c>
      <c r="T8" s="88"/>
    </row>
    <row r="9" spans="1:20" ht="12.75" customHeight="1" x14ac:dyDescent="0.2">
      <c r="A9" s="5"/>
      <c r="B9" s="9"/>
      <c r="C9" s="9"/>
      <c r="D9" s="9"/>
      <c r="E9" s="9"/>
      <c r="F9" s="9"/>
      <c r="G9" s="52"/>
      <c r="H9" s="9"/>
      <c r="L9" s="86"/>
      <c r="M9" s="86"/>
      <c r="N9" s="86"/>
      <c r="O9" s="86"/>
      <c r="P9" s="86"/>
      <c r="Q9" s="86"/>
      <c r="R9" s="86"/>
      <c r="S9" s="86"/>
      <c r="T9" s="87"/>
    </row>
    <row r="10" spans="1:20" ht="12.75" customHeight="1" x14ac:dyDescent="0.2">
      <c r="A10" s="6" t="s">
        <v>110</v>
      </c>
      <c r="B10" s="17">
        <f>+'Summary Medians'!$D$3</f>
        <v>9000</v>
      </c>
      <c r="C10" s="17">
        <f>+'Summary Medians'!$D$4</f>
        <v>7012</v>
      </c>
      <c r="D10" s="17">
        <f>+'Summary Medians'!$D$5</f>
        <v>6933</v>
      </c>
      <c r="E10" s="17">
        <f>+'Summary Medians'!$D$6</f>
        <v>6528</v>
      </c>
      <c r="F10" s="17">
        <f>+'Summary Medians'!$D$7</f>
        <v>5916</v>
      </c>
      <c r="G10" s="17">
        <f>+'Summary Medians'!$D$8</f>
        <v>5653</v>
      </c>
      <c r="H10" s="18">
        <f>+'Summary Medians'!$D$9</f>
        <v>6858</v>
      </c>
      <c r="L10" s="86"/>
      <c r="M10" s="86"/>
      <c r="N10" s="86"/>
      <c r="O10" s="86"/>
      <c r="P10" s="86"/>
      <c r="Q10" s="86"/>
      <c r="R10" s="86"/>
      <c r="S10" s="86"/>
      <c r="T10" s="87"/>
    </row>
    <row r="11" spans="1:20" ht="12.75" customHeight="1" x14ac:dyDescent="0.2">
      <c r="A11" s="6"/>
      <c r="B11" s="39"/>
      <c r="C11" s="39"/>
      <c r="D11" s="39"/>
      <c r="E11" s="39"/>
      <c r="F11" s="39"/>
      <c r="G11" s="40"/>
      <c r="H11" s="94"/>
      <c r="L11" s="86"/>
      <c r="M11" s="86"/>
      <c r="N11" s="86"/>
      <c r="O11" s="86"/>
      <c r="P11" s="86"/>
      <c r="Q11" s="86"/>
      <c r="R11" s="86"/>
      <c r="S11" s="86"/>
      <c r="T11" s="87"/>
    </row>
    <row r="12" spans="1:20" ht="12.75" customHeight="1" x14ac:dyDescent="0.2">
      <c r="A12" s="2" t="s">
        <v>39</v>
      </c>
      <c r="B12" s="21">
        <f>+'Summary Medians'!$D$20</f>
        <v>9323</v>
      </c>
      <c r="C12" s="21">
        <f>+'Summary Medians'!$D$21</f>
        <v>8597</v>
      </c>
      <c r="D12" s="21">
        <f>+'Summary Medians'!$D$22</f>
        <v>8240</v>
      </c>
      <c r="E12" s="21">
        <f>+'Summary Medians'!$D$23</f>
        <v>8148</v>
      </c>
      <c r="F12" s="21">
        <f>+'Summary Medians'!$D$24</f>
        <v>8300</v>
      </c>
      <c r="G12" s="21">
        <f>+'Summary Medians'!$D$25</f>
        <v>5340</v>
      </c>
      <c r="H12" s="20">
        <f>+'Summary Medians'!$D$26</f>
        <v>8275</v>
      </c>
      <c r="L12" s="86"/>
      <c r="M12" s="86"/>
      <c r="N12" s="86"/>
      <c r="O12" s="86"/>
      <c r="P12" s="86"/>
      <c r="Q12" s="86"/>
      <c r="R12" s="86"/>
      <c r="S12" s="86"/>
      <c r="T12" s="87"/>
    </row>
    <row r="13" spans="1:20" ht="12.75" customHeight="1" x14ac:dyDescent="0.2">
      <c r="A13" s="2" t="s">
        <v>40</v>
      </c>
      <c r="B13" s="21">
        <f>+'Summary Medians'!$D$37</f>
        <v>7553</v>
      </c>
      <c r="C13" s="21">
        <f>+'Summary Medians'!$D$38</f>
        <v>0</v>
      </c>
      <c r="D13" s="21">
        <f>+'Summary Medians'!$D$39</f>
        <v>7256</v>
      </c>
      <c r="E13" s="21">
        <f>+'Summary Medians'!$D$40</f>
        <v>7065</v>
      </c>
      <c r="F13" s="21">
        <f>+'Summary Medians'!$D$41</f>
        <v>5560</v>
      </c>
      <c r="G13" s="21">
        <f>+'Summary Medians'!$D$42</f>
        <v>5477</v>
      </c>
      <c r="H13" s="20">
        <f>+'Summary Medians'!$D$43</f>
        <v>7065</v>
      </c>
      <c r="L13" s="86"/>
      <c r="M13" s="86"/>
      <c r="N13" s="86"/>
      <c r="O13" s="86"/>
      <c r="P13" s="86"/>
      <c r="Q13" s="86"/>
      <c r="R13" s="86"/>
      <c r="S13" s="86"/>
      <c r="T13" s="87"/>
    </row>
    <row r="14" spans="1:20" ht="12.75" customHeight="1" x14ac:dyDescent="0.2">
      <c r="A14" s="2" t="s">
        <v>70</v>
      </c>
      <c r="B14" s="21">
        <f>+'Summary Medians'!$D$54</f>
        <v>11682</v>
      </c>
      <c r="C14" s="21">
        <f>+'Summary Medians'!$D$55</f>
        <v>0</v>
      </c>
      <c r="D14" s="21">
        <f>+'Summary Medians'!$D$56</f>
        <v>7336</v>
      </c>
      <c r="E14" s="21">
        <f>+'Summary Medians'!$D$57</f>
        <v>0</v>
      </c>
      <c r="F14" s="21">
        <f>+'Summary Medians'!$D$58</f>
        <v>0</v>
      </c>
      <c r="G14" s="21">
        <f>+'Summary Medians'!$D$59</f>
        <v>0</v>
      </c>
      <c r="H14" s="20">
        <f>+'Summary Medians'!$D$60</f>
        <v>9509</v>
      </c>
      <c r="L14" s="86"/>
      <c r="M14" s="86"/>
      <c r="N14" s="86"/>
      <c r="O14" s="86"/>
      <c r="P14" s="86"/>
      <c r="Q14" s="86"/>
      <c r="R14" s="86"/>
      <c r="S14" s="86"/>
      <c r="T14" s="87"/>
    </row>
    <row r="15" spans="1:20" s="69" customFormat="1" ht="12.75" customHeight="1" x14ac:dyDescent="0.2">
      <c r="A15" s="6" t="s">
        <v>41</v>
      </c>
      <c r="B15" s="19">
        <f>+'Summary Medians'!$D$71</f>
        <v>6334</v>
      </c>
      <c r="C15" s="19">
        <f>+'Summary Medians'!$D$72</f>
        <v>6140</v>
      </c>
      <c r="D15" s="19">
        <f>+'Summary Medians'!$D$73</f>
        <v>6235</v>
      </c>
      <c r="E15" s="19">
        <f>+'Summary Medians'!$D$74</f>
        <v>6068</v>
      </c>
      <c r="F15" s="19">
        <f>+'Summary Medians'!$D$75</f>
        <v>0</v>
      </c>
      <c r="G15" s="19">
        <f>+'Summary Medians'!$D$76</f>
        <v>5653</v>
      </c>
      <c r="H15" s="20">
        <f>+'Summary Medians'!$D$77</f>
        <v>6235</v>
      </c>
      <c r="I15" s="143"/>
      <c r="L15" s="86"/>
      <c r="M15" s="86"/>
      <c r="N15" s="86"/>
      <c r="O15" s="86"/>
      <c r="P15" s="86"/>
      <c r="Q15" s="86"/>
      <c r="R15" s="86"/>
      <c r="S15" s="86"/>
      <c r="T15" s="67"/>
    </row>
    <row r="16" spans="1:20" s="156" customFormat="1" ht="12.75" customHeight="1" x14ac:dyDescent="0.2">
      <c r="A16" s="6"/>
      <c r="B16" s="19"/>
      <c r="C16" s="19"/>
      <c r="D16" s="19"/>
      <c r="E16" s="19"/>
      <c r="F16" s="19"/>
      <c r="G16" s="19"/>
      <c r="H16" s="20"/>
      <c r="L16" s="86"/>
      <c r="M16" s="86"/>
      <c r="N16" s="86"/>
      <c r="O16" s="86"/>
      <c r="P16" s="86"/>
      <c r="Q16" s="86"/>
      <c r="R16" s="86"/>
      <c r="S16" s="86"/>
      <c r="T16" s="67"/>
    </row>
    <row r="17" spans="1:20" ht="12.75" customHeight="1" x14ac:dyDescent="0.2">
      <c r="A17" s="6" t="s">
        <v>42</v>
      </c>
      <c r="B17" s="19">
        <f>+'Summary Medians'!$D$88</f>
        <v>9753</v>
      </c>
      <c r="C17" s="19">
        <f>+'Summary Medians'!$D$89</f>
        <v>10098</v>
      </c>
      <c r="D17" s="19">
        <f>+'Summary Medians'!$D$90</f>
        <v>6724</v>
      </c>
      <c r="E17" s="19">
        <f>+'Summary Medians'!$D$91</f>
        <v>6486</v>
      </c>
      <c r="F17" s="19">
        <f>+'Summary Medians'!$D$92</f>
        <v>5998</v>
      </c>
      <c r="G17" s="19">
        <f>+'Summary Medians'!$D$93</f>
        <v>4348</v>
      </c>
      <c r="H17" s="20">
        <f>+'Summary Medians'!$D$94</f>
        <v>6486</v>
      </c>
      <c r="L17" s="86"/>
      <c r="M17" s="86"/>
      <c r="N17" s="86"/>
      <c r="O17" s="86"/>
      <c r="P17" s="86"/>
      <c r="Q17" s="86"/>
      <c r="R17" s="86"/>
      <c r="S17" s="86"/>
      <c r="T17" s="87"/>
    </row>
    <row r="18" spans="1:20" ht="12.75" customHeight="1" x14ac:dyDescent="0.2">
      <c r="A18" s="2" t="s">
        <v>43</v>
      </c>
      <c r="B18" s="19">
        <f>+'Summary Medians'!$D$105</f>
        <v>9739</v>
      </c>
      <c r="C18" s="21">
        <f>+'Summary Medians'!$D$106</f>
        <v>0</v>
      </c>
      <c r="D18" s="21">
        <f>+'Summary Medians'!$D$107</f>
        <v>7303</v>
      </c>
      <c r="E18" s="21">
        <f>+'Summary Medians'!$D$108</f>
        <v>7461</v>
      </c>
      <c r="F18" s="21">
        <f>+'Summary Medians'!$D$109</f>
        <v>0</v>
      </c>
      <c r="G18" s="21">
        <f>+'Summary Medians'!$D$110</f>
        <v>0</v>
      </c>
      <c r="H18" s="20">
        <f>+'Summary Medians'!$D$111</f>
        <v>7692</v>
      </c>
      <c r="L18" s="86"/>
      <c r="M18" s="86"/>
      <c r="N18" s="86"/>
      <c r="O18" s="86"/>
      <c r="P18" s="86"/>
      <c r="Q18" s="86"/>
      <c r="R18" s="86"/>
      <c r="S18" s="86"/>
      <c r="T18" s="87"/>
    </row>
    <row r="19" spans="1:20" ht="12.75" customHeight="1" x14ac:dyDescent="0.2">
      <c r="A19" s="2" t="s">
        <v>44</v>
      </c>
      <c r="B19" s="19">
        <f>+'Summary Medians'!$D$122</f>
        <v>6989</v>
      </c>
      <c r="C19" s="19">
        <f>+'Summary Medians'!$D$123</f>
        <v>5922</v>
      </c>
      <c r="D19" s="19">
        <f>+'Summary Medians'!$D$124</f>
        <v>5443</v>
      </c>
      <c r="E19" s="19">
        <f>+'Summary Medians'!$D$125</f>
        <v>5199</v>
      </c>
      <c r="F19" s="19">
        <f>+'Summary Medians'!$D$126</f>
        <v>0</v>
      </c>
      <c r="G19" s="19">
        <f>+'Summary Medians'!$D$127</f>
        <v>4629</v>
      </c>
      <c r="H19" s="20">
        <f>+'Summary Medians'!$D$128</f>
        <v>5418</v>
      </c>
      <c r="L19" s="86"/>
      <c r="M19" s="86"/>
      <c r="N19" s="86"/>
      <c r="O19" s="86"/>
      <c r="P19" s="86"/>
      <c r="Q19" s="86"/>
      <c r="R19" s="86"/>
      <c r="S19" s="86"/>
      <c r="T19" s="87"/>
    </row>
    <row r="20" spans="1:20" ht="12.75" customHeight="1" x14ac:dyDescent="0.2">
      <c r="A20" s="6" t="s">
        <v>45</v>
      </c>
      <c r="B20" s="19">
        <f>+'Summary Medians'!$D$139</f>
        <v>8908</v>
      </c>
      <c r="C20" s="19">
        <f>+'Summary Medians'!$D$140</f>
        <v>8388</v>
      </c>
      <c r="D20" s="19">
        <f>+'Summary Medians'!$D$141</f>
        <v>8132</v>
      </c>
      <c r="E20" s="19">
        <f>+'Summary Medians'!$D$142</f>
        <v>7436</v>
      </c>
      <c r="F20" s="19">
        <f>+'Summary Medians'!$D$143</f>
        <v>5720</v>
      </c>
      <c r="G20" s="19">
        <f>+'Summary Medians'!$D$144</f>
        <v>14773</v>
      </c>
      <c r="H20" s="20">
        <f>+'Summary Medians'!$D$145</f>
        <v>7664</v>
      </c>
      <c r="L20" s="86"/>
      <c r="M20" s="86"/>
      <c r="N20" s="86"/>
      <c r="O20" s="86"/>
      <c r="P20" s="86"/>
      <c r="Q20" s="86"/>
      <c r="R20" s="86"/>
      <c r="S20" s="86"/>
      <c r="T20" s="87"/>
    </row>
    <row r="21" spans="1:20" ht="12.75" customHeight="1" x14ac:dyDescent="0.2">
      <c r="A21" s="6"/>
      <c r="B21" s="19"/>
      <c r="C21" s="19"/>
      <c r="D21" s="19"/>
      <c r="E21" s="19"/>
      <c r="F21" s="19"/>
      <c r="G21" s="19"/>
      <c r="H21" s="20"/>
      <c r="L21" s="86"/>
      <c r="M21" s="86"/>
      <c r="N21" s="86"/>
      <c r="O21" s="86"/>
      <c r="P21" s="86"/>
      <c r="Q21" s="86"/>
      <c r="R21" s="86"/>
      <c r="S21" s="86"/>
      <c r="T21" s="87"/>
    </row>
    <row r="22" spans="1:20" ht="12.75" customHeight="1" x14ac:dyDescent="0.2">
      <c r="A22" s="2" t="s">
        <v>46</v>
      </c>
      <c r="B22" s="21">
        <f>+'Summary Medians'!$D$156</f>
        <v>6300</v>
      </c>
      <c r="C22" s="21">
        <f>+'Summary Medians'!$D$157</f>
        <v>6135</v>
      </c>
      <c r="D22" s="21">
        <f>+'Summary Medians'!$D$158</f>
        <v>0</v>
      </c>
      <c r="E22" s="21">
        <f>+'Summary Medians'!$D$159</f>
        <v>5712</v>
      </c>
      <c r="F22" s="21">
        <f>+'Summary Medians'!$D$160</f>
        <v>5316</v>
      </c>
      <c r="G22" s="21">
        <f>+'Summary Medians'!$D$161</f>
        <v>0</v>
      </c>
      <c r="H22" s="20">
        <f>+'Summary Medians'!$D$162</f>
        <v>5856</v>
      </c>
      <c r="L22" s="86"/>
      <c r="M22" s="86"/>
      <c r="N22" s="86"/>
      <c r="O22" s="86"/>
      <c r="P22" s="86"/>
      <c r="Q22" s="86"/>
      <c r="R22" s="86"/>
      <c r="S22" s="86"/>
      <c r="T22" s="87"/>
    </row>
    <row r="23" spans="1:20" ht="12.75" customHeight="1" x14ac:dyDescent="0.2">
      <c r="A23" s="2" t="s">
        <v>47</v>
      </c>
      <c r="B23" s="21">
        <f>+'Summary Medians'!$D$173</f>
        <v>7693</v>
      </c>
      <c r="C23" s="21">
        <f>+'Summary Medians'!$D$174</f>
        <v>5871</v>
      </c>
      <c r="D23" s="21">
        <f>+'Summary Medians'!$D$175</f>
        <v>5925</v>
      </c>
      <c r="E23" s="21">
        <f>+'Summary Medians'!$D$176</f>
        <v>4324</v>
      </c>
      <c r="F23" s="21">
        <f>+'Summary Medians'!$D$177</f>
        <v>4899</v>
      </c>
      <c r="G23" s="21">
        <f>+'Summary Medians'!$D$178</f>
        <v>5033</v>
      </c>
      <c r="H23" s="20">
        <f>+'Summary Medians'!$D$179</f>
        <v>5873</v>
      </c>
      <c r="L23" s="86"/>
      <c r="M23" s="86"/>
      <c r="N23" s="86"/>
      <c r="O23" s="86"/>
      <c r="P23" s="86"/>
      <c r="Q23" s="86"/>
      <c r="R23" s="86"/>
      <c r="S23" s="86"/>
      <c r="T23" s="87"/>
    </row>
    <row r="24" spans="1:20" ht="12.75" customHeight="1" x14ac:dyDescent="0.2">
      <c r="A24" s="2" t="s">
        <v>48</v>
      </c>
      <c r="B24" s="21">
        <f>+'Summary Medians'!$D$190</f>
        <v>7391</v>
      </c>
      <c r="C24" s="21">
        <f>+'Summary Medians'!$D$191</f>
        <v>0</v>
      </c>
      <c r="D24" s="21">
        <f>+'Summary Medians'!$D$192</f>
        <v>4974</v>
      </c>
      <c r="E24" s="21">
        <f>+'Summary Medians'!$D$193</f>
        <v>5060</v>
      </c>
      <c r="F24" s="21">
        <f>+'Summary Medians'!$D$194</f>
        <v>4905</v>
      </c>
      <c r="G24" s="21">
        <f>+'Summary Medians'!$D$195</f>
        <v>5400</v>
      </c>
      <c r="H24" s="20">
        <f>+'Summary Medians'!$D$196</f>
        <v>5046</v>
      </c>
      <c r="L24" s="86"/>
      <c r="M24" s="86"/>
      <c r="N24" s="86"/>
      <c r="O24" s="86"/>
      <c r="P24" s="86"/>
      <c r="Q24" s="86"/>
      <c r="R24" s="86"/>
      <c r="S24" s="86"/>
      <c r="T24" s="87"/>
    </row>
    <row r="25" spans="1:20" ht="12.75" customHeight="1" x14ac:dyDescent="0.2">
      <c r="A25" s="2" t="s">
        <v>49</v>
      </c>
      <c r="B25" s="21">
        <f>+'Summary Medians'!$D$207</f>
        <v>11581</v>
      </c>
      <c r="C25" s="21">
        <f>+'Summary Medians'!$D$208</f>
        <v>0</v>
      </c>
      <c r="D25" s="21">
        <f>+'Summary Medians'!$D$209</f>
        <v>11472</v>
      </c>
      <c r="E25" s="21">
        <f>+'Summary Medians'!$D$210</f>
        <v>10523</v>
      </c>
      <c r="F25" s="21">
        <f>+'Summary Medians'!$D$211</f>
        <v>9258</v>
      </c>
      <c r="G25" s="21">
        <f>+'Summary Medians'!$D$212</f>
        <v>9348</v>
      </c>
      <c r="H25" s="20">
        <f>+'Summary Medians'!$D$213</f>
        <v>9776</v>
      </c>
      <c r="L25" s="86"/>
      <c r="M25" s="86"/>
      <c r="N25" s="86"/>
      <c r="O25" s="86"/>
      <c r="P25" s="86"/>
      <c r="Q25" s="86"/>
      <c r="R25" s="86"/>
      <c r="S25" s="86"/>
      <c r="T25" s="87"/>
    </row>
    <row r="26" spans="1:20" ht="12.75" customHeight="1" x14ac:dyDescent="0.2">
      <c r="A26" s="2"/>
      <c r="B26" s="21"/>
      <c r="C26" s="21"/>
      <c r="D26" s="21"/>
      <c r="E26" s="21"/>
      <c r="F26" s="21"/>
      <c r="G26" s="21"/>
      <c r="H26" s="20"/>
      <c r="L26" s="86"/>
      <c r="M26" s="86"/>
      <c r="N26" s="86"/>
      <c r="O26" s="86"/>
      <c r="P26" s="86"/>
      <c r="Q26" s="86"/>
      <c r="R26" s="86"/>
      <c r="S26" s="86"/>
      <c r="T26" s="87"/>
    </row>
    <row r="27" spans="1:20" ht="12.75" customHeight="1" x14ac:dyDescent="0.2">
      <c r="A27" s="2" t="s">
        <v>50</v>
      </c>
      <c r="B27" s="21">
        <f>+'Summary Medians'!$D$224</f>
        <v>8663</v>
      </c>
      <c r="C27" s="21">
        <f>+'Summary Medians'!$D$225</f>
        <v>6702</v>
      </c>
      <c r="D27" s="21">
        <f>+'Summary Medians'!$D$226</f>
        <v>6997</v>
      </c>
      <c r="E27" s="21">
        <f>+'Summary Medians'!$D$227</f>
        <v>0</v>
      </c>
      <c r="F27" s="21">
        <f>+'Summary Medians'!$D$228</f>
        <v>7081</v>
      </c>
      <c r="G27" s="21">
        <f>+'Summary Medians'!$D$229</f>
        <v>0</v>
      </c>
      <c r="H27" s="20">
        <f>+'Summary Medians'!$D$230</f>
        <v>7081</v>
      </c>
      <c r="L27" s="86"/>
      <c r="M27" s="86"/>
      <c r="N27" s="86"/>
      <c r="O27" s="86"/>
      <c r="P27" s="86"/>
      <c r="Q27" s="86"/>
      <c r="R27" s="86"/>
      <c r="S27" s="86"/>
      <c r="T27" s="87"/>
    </row>
    <row r="28" spans="1:20" s="69" customFormat="1" ht="12.75" customHeight="1" x14ac:dyDescent="0.2">
      <c r="A28" s="6" t="s">
        <v>113</v>
      </c>
      <c r="B28" s="19">
        <f>+'Summary Medians'!$D$241</f>
        <v>9352</v>
      </c>
      <c r="C28" s="19">
        <f>+'Summary Medians'!$D$242</f>
        <v>7688</v>
      </c>
      <c r="D28" s="19">
        <f>+'Summary Medians'!$D$243</f>
        <v>7168</v>
      </c>
      <c r="E28" s="19">
        <f>+'Summary Medians'!$D$244</f>
        <v>6320</v>
      </c>
      <c r="F28" s="19">
        <f>+'Summary Medians'!$D$245</f>
        <v>6092</v>
      </c>
      <c r="G28" s="19">
        <f>+'Summary Medians'!$D$246</f>
        <v>8142</v>
      </c>
      <c r="H28" s="20">
        <f>+'Summary Medians'!$D$247</f>
        <v>7494</v>
      </c>
      <c r="L28" s="86"/>
      <c r="M28" s="86"/>
      <c r="N28" s="86"/>
      <c r="O28" s="86"/>
      <c r="P28" s="86"/>
      <c r="Q28" s="86"/>
      <c r="R28" s="86"/>
      <c r="S28" s="86"/>
      <c r="T28" s="67"/>
    </row>
    <row r="29" spans="1:20" ht="12.75" customHeight="1" x14ac:dyDescent="0.2">
      <c r="A29" s="2" t="s">
        <v>52</v>
      </c>
      <c r="B29" s="21">
        <f>+'Summary Medians'!$D$258</f>
        <v>10272</v>
      </c>
      <c r="C29" s="21">
        <f>+'Summary Medians'!$D$259</f>
        <v>11728</v>
      </c>
      <c r="D29" s="21">
        <f>+'Summary Medians'!$D$260</f>
        <v>7834</v>
      </c>
      <c r="E29" s="21">
        <f>+'Summary Medians'!$D$261</f>
        <v>8590</v>
      </c>
      <c r="F29" s="21">
        <f>+'Summary Medians'!$D$262</f>
        <v>9909</v>
      </c>
      <c r="G29" s="21">
        <f>+'Summary Medians'!$D$263</f>
        <v>8107</v>
      </c>
      <c r="H29" s="20">
        <f>+'Summary Medians'!$D$264</f>
        <v>9433</v>
      </c>
      <c r="L29" s="86"/>
      <c r="M29" s="86"/>
      <c r="N29" s="86"/>
      <c r="O29" s="86"/>
      <c r="P29" s="86"/>
      <c r="Q29" s="86"/>
      <c r="R29" s="86"/>
      <c r="S29" s="86"/>
      <c r="T29" s="87"/>
    </row>
    <row r="30" spans="1:20" ht="12.75" customHeight="1" x14ac:dyDescent="0.2">
      <c r="A30" s="8" t="s">
        <v>53</v>
      </c>
      <c r="B30" s="23">
        <f>+'Summary Medians'!$D$275</f>
        <v>6090</v>
      </c>
      <c r="C30" s="23">
        <f>+'Summary Medians'!$D$276</f>
        <v>0</v>
      </c>
      <c r="D30" s="23">
        <f>+'Summary Medians'!$D$277</f>
        <v>5930</v>
      </c>
      <c r="E30" s="23">
        <f>+'Summary Medians'!$D$278</f>
        <v>0</v>
      </c>
      <c r="F30" s="23">
        <f>+'Summary Medians'!$D$279</f>
        <v>5580</v>
      </c>
      <c r="G30" s="23">
        <f>+'Summary Medians'!$D$280</f>
        <v>5637</v>
      </c>
      <c r="H30" s="24">
        <f>+'Summary Medians'!$D$281</f>
        <v>5775</v>
      </c>
      <c r="L30" s="86"/>
      <c r="M30" s="86"/>
      <c r="N30" s="86"/>
      <c r="O30" s="86"/>
      <c r="P30" s="86"/>
      <c r="Q30" s="86"/>
      <c r="R30" s="86"/>
      <c r="S30" s="86"/>
      <c r="T30" s="87"/>
    </row>
    <row r="31" spans="1:20" ht="40.5" customHeight="1" x14ac:dyDescent="0.2">
      <c r="A31" s="624" t="s">
        <v>56</v>
      </c>
      <c r="B31" s="624"/>
      <c r="C31" s="624"/>
      <c r="D31" s="624"/>
      <c r="E31" s="624"/>
      <c r="F31" s="624"/>
      <c r="G31" s="624"/>
      <c r="H31" s="624"/>
      <c r="L31" s="86"/>
      <c r="M31" s="86"/>
      <c r="N31" s="86"/>
      <c r="O31" s="86"/>
      <c r="P31" s="86"/>
      <c r="Q31" s="86"/>
      <c r="R31" s="86"/>
      <c r="S31" s="86"/>
      <c r="T31" s="87"/>
    </row>
    <row r="32" spans="1:20" ht="12.75" customHeight="1" x14ac:dyDescent="0.2">
      <c r="A32" s="16"/>
      <c r="B32" s="16"/>
      <c r="C32" s="16"/>
      <c r="D32" s="16"/>
      <c r="E32" s="16"/>
      <c r="F32" s="16"/>
      <c r="G32" s="16"/>
      <c r="H32" s="95"/>
      <c r="L32" s="86"/>
      <c r="M32" s="86"/>
      <c r="N32" s="86"/>
      <c r="O32" s="86"/>
      <c r="P32" s="86"/>
      <c r="Q32" s="86"/>
      <c r="R32" s="86"/>
      <c r="S32" s="86"/>
      <c r="T32" s="87"/>
    </row>
    <row r="33" spans="1:19" x14ac:dyDescent="0.2">
      <c r="H33" s="218" t="s">
        <v>1144</v>
      </c>
      <c r="L33" s="86"/>
      <c r="M33" s="86"/>
      <c r="N33" s="86"/>
      <c r="O33" s="86"/>
      <c r="P33" s="86"/>
      <c r="Q33" s="86"/>
      <c r="R33" s="86"/>
      <c r="S33" s="86"/>
    </row>
    <row r="34" spans="1:19" ht="18" x14ac:dyDescent="0.25">
      <c r="A34" s="625" t="s">
        <v>299</v>
      </c>
      <c r="B34" s="625"/>
      <c r="C34" s="625"/>
      <c r="D34" s="625"/>
      <c r="E34" s="625"/>
      <c r="F34" s="625"/>
      <c r="G34" s="625"/>
      <c r="H34" s="625"/>
      <c r="I34" s="625"/>
      <c r="J34" s="625"/>
      <c r="L34" s="86"/>
      <c r="M34" s="86"/>
      <c r="N34" s="86"/>
      <c r="O34" s="86"/>
      <c r="P34" s="86"/>
      <c r="Q34" s="86"/>
      <c r="R34" s="86"/>
      <c r="S34" s="86"/>
    </row>
    <row r="35" spans="1:19" ht="9.75" customHeight="1" x14ac:dyDescent="0.2">
      <c r="A35" s="72"/>
      <c r="B35" s="72"/>
      <c r="C35" s="72"/>
      <c r="D35" s="72"/>
      <c r="E35" s="72"/>
      <c r="F35" s="72"/>
      <c r="G35" s="72"/>
      <c r="H35" s="72"/>
      <c r="I35" s="72"/>
      <c r="J35" s="96"/>
      <c r="K35" s="85"/>
      <c r="L35" s="86"/>
      <c r="M35" s="86"/>
      <c r="N35" s="86"/>
      <c r="O35" s="86"/>
      <c r="P35" s="86"/>
      <c r="Q35" s="86"/>
      <c r="R35" s="86"/>
      <c r="S35" s="86"/>
    </row>
    <row r="36" spans="1:19" ht="15.75" x14ac:dyDescent="0.25">
      <c r="A36" s="626" t="s">
        <v>36</v>
      </c>
      <c r="B36" s="626"/>
      <c r="C36" s="626"/>
      <c r="D36" s="626"/>
      <c r="E36" s="626"/>
      <c r="F36" s="626"/>
      <c r="G36" s="626"/>
      <c r="H36" s="626"/>
      <c r="I36" s="626"/>
      <c r="J36" s="626"/>
      <c r="L36" s="86"/>
      <c r="M36" s="86"/>
      <c r="N36" s="86"/>
      <c r="O36" s="86"/>
      <c r="P36" s="86"/>
      <c r="Q36" s="86"/>
      <c r="R36" s="86"/>
      <c r="S36" s="86"/>
    </row>
    <row r="37" spans="1:19" ht="15.75" x14ac:dyDescent="0.25">
      <c r="A37" s="626" t="s">
        <v>37</v>
      </c>
      <c r="B37" s="626"/>
      <c r="C37" s="626"/>
      <c r="D37" s="626"/>
      <c r="E37" s="626"/>
      <c r="F37" s="626"/>
      <c r="G37" s="626"/>
      <c r="H37" s="626"/>
      <c r="I37" s="626"/>
      <c r="J37" s="626"/>
      <c r="L37" s="86"/>
      <c r="M37" s="86"/>
      <c r="N37" s="86"/>
      <c r="O37" s="86"/>
      <c r="P37" s="86"/>
      <c r="Q37" s="86"/>
      <c r="R37" s="86"/>
      <c r="S37" s="86"/>
    </row>
    <row r="38" spans="1:19" ht="15.75" x14ac:dyDescent="0.25">
      <c r="A38" s="626" t="s">
        <v>1142</v>
      </c>
      <c r="B38" s="626"/>
      <c r="C38" s="626"/>
      <c r="D38" s="626"/>
      <c r="E38" s="626"/>
      <c r="F38" s="626"/>
      <c r="G38" s="626"/>
      <c r="H38" s="626"/>
      <c r="I38" s="626"/>
      <c r="J38" s="626"/>
      <c r="L38" s="86"/>
      <c r="M38" s="86"/>
      <c r="N38" s="86"/>
      <c r="O38" s="86"/>
      <c r="P38" s="86"/>
      <c r="Q38" s="86"/>
      <c r="R38" s="86"/>
      <c r="S38" s="86"/>
    </row>
    <row r="39" spans="1:19" ht="10.5" customHeight="1" x14ac:dyDescent="0.2">
      <c r="A39" s="2"/>
      <c r="B39" s="2"/>
      <c r="C39" s="2"/>
      <c r="D39" s="2"/>
      <c r="E39" s="2"/>
      <c r="F39" s="2"/>
      <c r="G39" s="2"/>
      <c r="H39" s="2"/>
      <c r="I39" s="2"/>
      <c r="J39" s="6"/>
      <c r="K39" s="85"/>
      <c r="L39" s="86"/>
      <c r="M39" s="86"/>
      <c r="N39" s="86"/>
      <c r="O39" s="86"/>
      <c r="P39" s="86"/>
      <c r="Q39" s="86"/>
      <c r="R39" s="86"/>
      <c r="S39" s="86"/>
    </row>
    <row r="40" spans="1:19" x14ac:dyDescent="0.2">
      <c r="A40" s="3"/>
      <c r="B40" s="4" t="s">
        <v>127</v>
      </c>
      <c r="C40" s="4"/>
      <c r="D40" s="4"/>
      <c r="E40" s="4"/>
      <c r="F40" s="44"/>
      <c r="G40" s="43" t="s">
        <v>85</v>
      </c>
      <c r="H40" s="4"/>
      <c r="I40" s="4"/>
      <c r="J40" s="97"/>
      <c r="L40" s="86"/>
      <c r="M40" s="86"/>
      <c r="N40" s="86"/>
      <c r="O40" s="86"/>
      <c r="P40" s="86"/>
      <c r="Q40" s="86"/>
      <c r="R40" s="86"/>
      <c r="S40" s="86"/>
    </row>
    <row r="41" spans="1:19" ht="34.5" customHeight="1" x14ac:dyDescent="0.2">
      <c r="A41" s="80"/>
      <c r="B41" s="179" t="s">
        <v>107</v>
      </c>
      <c r="C41" s="79">
        <v>1</v>
      </c>
      <c r="D41" s="79">
        <v>2</v>
      </c>
      <c r="E41" s="79">
        <v>3</v>
      </c>
      <c r="F41" s="81" t="s">
        <v>129</v>
      </c>
      <c r="G41" s="79">
        <v>1</v>
      </c>
      <c r="H41" s="79">
        <v>2</v>
      </c>
      <c r="I41" s="45" t="s">
        <v>343</v>
      </c>
      <c r="J41" s="93" t="s">
        <v>129</v>
      </c>
      <c r="K41" s="86"/>
      <c r="L41" s="86"/>
      <c r="M41" s="86"/>
      <c r="N41" s="86"/>
      <c r="O41" s="86"/>
      <c r="P41" s="86"/>
      <c r="Q41" s="86"/>
      <c r="R41" s="86"/>
      <c r="S41" s="86"/>
    </row>
    <row r="42" spans="1:19" ht="7.5" customHeight="1" x14ac:dyDescent="0.2">
      <c r="A42" s="5"/>
      <c r="B42" s="9"/>
      <c r="C42" s="9"/>
      <c r="D42" s="9"/>
      <c r="E42" s="52"/>
      <c r="F42" s="53"/>
      <c r="G42" s="55"/>
      <c r="H42" s="56"/>
      <c r="I42" s="57"/>
      <c r="J42" s="56"/>
      <c r="L42" s="86"/>
      <c r="M42" s="86"/>
      <c r="N42" s="86"/>
      <c r="O42" s="86"/>
      <c r="P42" s="86"/>
      <c r="Q42" s="86"/>
      <c r="R42" s="86"/>
      <c r="S42" s="86"/>
    </row>
    <row r="43" spans="1:19" x14ac:dyDescent="0.2">
      <c r="A43" s="6" t="s">
        <v>110</v>
      </c>
      <c r="B43" s="17">
        <f>'Summary Medians'!D10</f>
        <v>3142</v>
      </c>
      <c r="C43" s="17">
        <f>'Summary Medians'!D11</f>
        <v>2997</v>
      </c>
      <c r="D43" s="17">
        <f>'Summary Medians'!D12</f>
        <v>3238</v>
      </c>
      <c r="E43" s="17">
        <f>'Summary Medians'!D13</f>
        <v>2875</v>
      </c>
      <c r="F43" s="31">
        <f>+'Summary Medians'!$D$14</f>
        <v>3072</v>
      </c>
      <c r="G43" s="18">
        <f>+'Summary Medians'!$D$15</f>
        <v>2762</v>
      </c>
      <c r="H43" s="41">
        <f>+'Summary Medians'!$D$16</f>
        <v>2250</v>
      </c>
      <c r="I43" s="54">
        <f>+'Summary Medians'!$D$17</f>
        <v>4025</v>
      </c>
      <c r="J43" s="18">
        <f>+'Summary Medians'!$D$18</f>
        <v>2761</v>
      </c>
      <c r="L43" s="86"/>
      <c r="M43" s="86"/>
      <c r="N43" s="86"/>
      <c r="O43" s="86"/>
      <c r="P43" s="86"/>
      <c r="Q43" s="86"/>
      <c r="R43" s="86"/>
      <c r="S43" s="86"/>
    </row>
    <row r="44" spans="1:19" ht="12" customHeight="1" x14ac:dyDescent="0.2">
      <c r="A44" s="6"/>
      <c r="B44" s="39"/>
      <c r="C44" s="39"/>
      <c r="D44" s="39"/>
      <c r="E44" s="39"/>
      <c r="F44" s="32"/>
      <c r="G44" s="20"/>
      <c r="H44" s="42"/>
      <c r="I44" s="47"/>
      <c r="J44" s="20"/>
      <c r="L44" s="86"/>
      <c r="M44" s="86"/>
      <c r="N44" s="86"/>
      <c r="O44" s="86"/>
      <c r="P44" s="86"/>
      <c r="Q44" s="86"/>
      <c r="R44" s="86"/>
      <c r="S44" s="86"/>
    </row>
    <row r="45" spans="1:19" x14ac:dyDescent="0.2">
      <c r="A45" s="2" t="s">
        <v>39</v>
      </c>
      <c r="B45" s="21">
        <f>'Summary Medians'!D27</f>
        <v>0</v>
      </c>
      <c r="C45" s="21">
        <f>'Summary Medians'!D28</f>
        <v>4065</v>
      </c>
      <c r="D45" s="21">
        <f>'Summary Medians'!D29</f>
        <v>4140</v>
      </c>
      <c r="E45" s="21">
        <f>'Summary Medians'!D30</f>
        <v>4050</v>
      </c>
      <c r="F45" s="33">
        <f>+'Summary Medians'!$D$31</f>
        <v>4140</v>
      </c>
      <c r="G45" s="22">
        <f>+'Summary Medians'!$D$32</f>
        <v>4050</v>
      </c>
      <c r="H45" s="25">
        <f>+'Summary Medians'!$D$33</f>
        <v>3990</v>
      </c>
      <c r="I45" s="46">
        <f>+'Summary Medians'!$D$34</f>
        <v>0</v>
      </c>
      <c r="J45" s="20">
        <f>+'Summary Medians'!$D$35</f>
        <v>4020</v>
      </c>
      <c r="L45" s="86"/>
      <c r="M45" s="86"/>
      <c r="N45" s="86"/>
      <c r="O45" s="86"/>
      <c r="P45" s="86"/>
      <c r="Q45" s="86"/>
      <c r="R45" s="86"/>
      <c r="S45" s="86"/>
    </row>
    <row r="46" spans="1:19" x14ac:dyDescent="0.2">
      <c r="A46" s="2" t="s">
        <v>40</v>
      </c>
      <c r="B46" s="21">
        <f>'Summary Medians'!D44</f>
        <v>0</v>
      </c>
      <c r="C46" s="21">
        <f>'Summary Medians'!D45</f>
        <v>3053</v>
      </c>
      <c r="D46" s="21">
        <f>'Summary Medians'!D46</f>
        <v>2860</v>
      </c>
      <c r="E46" s="21">
        <f>'Summary Medians'!D47</f>
        <v>2595</v>
      </c>
      <c r="F46" s="33">
        <f>+'Summary Medians'!$D$48</f>
        <v>2740</v>
      </c>
      <c r="G46" s="22">
        <f>+'Summary Medians'!$D$49</f>
        <v>0</v>
      </c>
      <c r="H46" s="25">
        <f>+'Summary Medians'!$D$50</f>
        <v>0</v>
      </c>
      <c r="I46" s="46">
        <f>+'Summary Medians'!$D$51</f>
        <v>0</v>
      </c>
      <c r="J46" s="20">
        <f>+'Summary Medians'!$D$52</f>
        <v>0</v>
      </c>
      <c r="L46" s="86"/>
      <c r="M46" s="86"/>
      <c r="N46" s="86"/>
      <c r="O46" s="86"/>
      <c r="P46" s="86"/>
      <c r="Q46" s="86"/>
      <c r="R46" s="86"/>
      <c r="S46" s="86"/>
    </row>
    <row r="47" spans="1:19" x14ac:dyDescent="0.2">
      <c r="A47" s="2" t="s">
        <v>70</v>
      </c>
      <c r="B47" s="21">
        <f>'Summary Medians'!D61</f>
        <v>0</v>
      </c>
      <c r="C47" s="21">
        <f>'Summary Medians'!D62</f>
        <v>3242</v>
      </c>
      <c r="D47" s="21">
        <f>'Summary Medians'!D63</f>
        <v>3242</v>
      </c>
      <c r="E47" s="21">
        <f>'Summary Medians'!D64</f>
        <v>0</v>
      </c>
      <c r="F47" s="33">
        <f>+'Summary Medians'!$D$65</f>
        <v>3242</v>
      </c>
      <c r="G47" s="22">
        <f>+'Summary Medians'!$D$66</f>
        <v>0</v>
      </c>
      <c r="H47" s="25">
        <f>+'Summary Medians'!$D$67</f>
        <v>0</v>
      </c>
      <c r="I47" s="46">
        <f>+'Summary Medians'!$D$68</f>
        <v>0</v>
      </c>
      <c r="J47" s="20">
        <f>+'Summary Medians'!$D$69</f>
        <v>0</v>
      </c>
      <c r="L47" s="86"/>
      <c r="M47" s="86"/>
      <c r="N47" s="86"/>
      <c r="O47" s="86"/>
      <c r="P47" s="86"/>
      <c r="Q47" s="86"/>
      <c r="R47" s="86"/>
      <c r="S47" s="86"/>
    </row>
    <row r="48" spans="1:19" x14ac:dyDescent="0.2">
      <c r="A48" s="6" t="s">
        <v>41</v>
      </c>
      <c r="B48" s="19">
        <f>'Summary Medians'!D78</f>
        <v>3097</v>
      </c>
      <c r="C48" s="19">
        <f>'Summary Medians'!D79</f>
        <v>3060</v>
      </c>
      <c r="D48" s="19">
        <f>'Summary Medians'!D80</f>
        <v>3120</v>
      </c>
      <c r="E48" s="19">
        <f>'Summary Medians'!D81</f>
        <v>3135</v>
      </c>
      <c r="F48" s="32">
        <f>+'Summary Medians'!$D$82</f>
        <v>3074</v>
      </c>
      <c r="G48" s="20">
        <f>+'Summary Medians'!$D$83</f>
        <v>0</v>
      </c>
      <c r="H48" s="42">
        <f>+'Summary Medians'!$D$84</f>
        <v>0</v>
      </c>
      <c r="I48" s="47">
        <f>+'Summary Medians'!$D$85</f>
        <v>0</v>
      </c>
      <c r="J48" s="20">
        <f>+'Summary Medians'!$D$86</f>
        <v>0</v>
      </c>
      <c r="L48" s="86"/>
      <c r="M48" s="86"/>
      <c r="N48" s="86"/>
      <c r="O48" s="86"/>
      <c r="P48" s="86"/>
      <c r="Q48" s="86"/>
      <c r="R48" s="86"/>
      <c r="S48" s="86"/>
    </row>
    <row r="49" spans="1:19" ht="12.75" customHeight="1" x14ac:dyDescent="0.2">
      <c r="A49" s="6"/>
      <c r="B49" s="19"/>
      <c r="C49" s="19"/>
      <c r="D49" s="19"/>
      <c r="E49" s="19"/>
      <c r="F49" s="32"/>
      <c r="G49" s="20"/>
      <c r="H49" s="42"/>
      <c r="I49" s="47"/>
      <c r="J49" s="20"/>
      <c r="L49" s="86"/>
      <c r="M49" s="86"/>
      <c r="N49" s="86"/>
      <c r="O49" s="86"/>
      <c r="P49" s="86"/>
      <c r="Q49" s="86"/>
      <c r="R49" s="86"/>
      <c r="S49" s="86"/>
    </row>
    <row r="50" spans="1:19" x14ac:dyDescent="0.2">
      <c r="A50" s="6" t="s">
        <v>42</v>
      </c>
      <c r="B50" s="19">
        <f>'Summary Medians'!D95</f>
        <v>3642</v>
      </c>
      <c r="C50" s="19">
        <f>'Summary Medians'!D96</f>
        <v>3502</v>
      </c>
      <c r="D50" s="19">
        <f>'Summary Medians'!D97</f>
        <v>3571</v>
      </c>
      <c r="E50" s="19">
        <f>'Summary Medians'!D98</f>
        <v>3399</v>
      </c>
      <c r="F50" s="32">
        <f>+'Summary Medians'!$D$99</f>
        <v>3581</v>
      </c>
      <c r="G50" s="20">
        <f>+'Summary Medians'!$D$100</f>
        <v>2759</v>
      </c>
      <c r="H50" s="42">
        <f>+'Summary Medians'!$D$101</f>
        <v>0</v>
      </c>
      <c r="I50" s="47">
        <f>+'Summary Medians'!$D$102</f>
        <v>0</v>
      </c>
      <c r="J50" s="20">
        <f>+'Summary Medians'!$D$103</f>
        <v>2759</v>
      </c>
      <c r="L50" s="86"/>
      <c r="M50" s="86"/>
      <c r="N50" s="86"/>
      <c r="O50" s="86"/>
      <c r="P50" s="86"/>
      <c r="Q50" s="86"/>
      <c r="R50" s="86"/>
      <c r="S50" s="86"/>
    </row>
    <row r="51" spans="1:19" x14ac:dyDescent="0.2">
      <c r="A51" s="2" t="s">
        <v>43</v>
      </c>
      <c r="B51" s="21">
        <f>'Summary Medians'!D112</f>
        <v>0</v>
      </c>
      <c r="C51" s="21">
        <f>'Summary Medians'!D113</f>
        <v>4200</v>
      </c>
      <c r="D51" s="21">
        <f>'Summary Medians'!D114</f>
        <v>4200</v>
      </c>
      <c r="E51" s="21">
        <f>'Summary Medians'!D115</f>
        <v>4200</v>
      </c>
      <c r="F51" s="33">
        <f>+'Summary Medians'!$D$116</f>
        <v>4200</v>
      </c>
      <c r="G51" s="22">
        <f>+'Summary Medians'!$D$117</f>
        <v>4200</v>
      </c>
      <c r="H51" s="25">
        <f>+'Summary Medians'!$D$118</f>
        <v>0</v>
      </c>
      <c r="I51" s="46">
        <f>+'Summary Medians'!$D$120</f>
        <v>4200</v>
      </c>
      <c r="J51" s="20">
        <f>+'Summary Medians'!$D$120</f>
        <v>4200</v>
      </c>
      <c r="L51" s="86"/>
      <c r="M51" s="86"/>
      <c r="N51" s="86"/>
      <c r="O51" s="86"/>
      <c r="P51" s="86"/>
      <c r="Q51" s="86"/>
      <c r="R51" s="86"/>
      <c r="S51" s="86"/>
    </row>
    <row r="52" spans="1:19" x14ac:dyDescent="0.2">
      <c r="A52" s="2" t="s">
        <v>44</v>
      </c>
      <c r="B52" s="19">
        <f>'Summary Medians'!D129</f>
        <v>0</v>
      </c>
      <c r="C52" s="19">
        <f>'Summary Medians'!D130</f>
        <v>2921</v>
      </c>
      <c r="D52" s="19">
        <f>'Summary Medians'!D131</f>
        <v>2858</v>
      </c>
      <c r="E52" s="19">
        <f>'Summary Medians'!D132</f>
        <v>2903</v>
      </c>
      <c r="F52" s="32">
        <f>+'Summary Medians'!$D$133</f>
        <v>2911</v>
      </c>
      <c r="G52" s="20">
        <f>+'Summary Medians'!$D$134</f>
        <v>2831</v>
      </c>
      <c r="H52" s="42">
        <f>+'Summary Medians'!$D$135</f>
        <v>0</v>
      </c>
      <c r="I52" s="47">
        <f>+'Summary Medians'!$D$136</f>
        <v>0</v>
      </c>
      <c r="J52" s="20">
        <f>+'Summary Medians'!$D$137</f>
        <v>2831</v>
      </c>
      <c r="L52" s="86"/>
      <c r="M52" s="86"/>
      <c r="N52" s="86"/>
      <c r="O52" s="86"/>
      <c r="P52" s="86"/>
      <c r="Q52" s="86"/>
      <c r="R52" s="86"/>
      <c r="S52" s="86"/>
    </row>
    <row r="53" spans="1:19" x14ac:dyDescent="0.2">
      <c r="A53" s="6" t="s">
        <v>45</v>
      </c>
      <c r="B53" s="19">
        <f>'Summary Medians'!D146</f>
        <v>0</v>
      </c>
      <c r="C53" s="19">
        <f>'Summary Medians'!D147</f>
        <v>4148</v>
      </c>
      <c r="D53" s="19">
        <f>'Summary Medians'!D148</f>
        <v>3390</v>
      </c>
      <c r="E53" s="19">
        <f>'Summary Medians'!D149</f>
        <v>3420</v>
      </c>
      <c r="F53" s="32">
        <f>+'Summary Medians'!$D$150</f>
        <v>3776</v>
      </c>
      <c r="G53" s="20">
        <f>+'Summary Medians'!$D$151</f>
        <v>0</v>
      </c>
      <c r="H53" s="42">
        <f>+'Summary Medians'!$D$152</f>
        <v>0</v>
      </c>
      <c r="I53" s="47">
        <f>+'Summary Medians'!$D$153</f>
        <v>0</v>
      </c>
      <c r="J53" s="20">
        <f>+'Summary Medians'!$D$154</f>
        <v>0</v>
      </c>
      <c r="L53" s="86"/>
      <c r="M53" s="86"/>
      <c r="N53" s="86"/>
      <c r="O53" s="86"/>
      <c r="P53" s="86"/>
      <c r="Q53" s="86"/>
      <c r="R53" s="86"/>
      <c r="S53" s="86"/>
    </row>
    <row r="54" spans="1:19" ht="11.25" customHeight="1" x14ac:dyDescent="0.2">
      <c r="A54" s="6"/>
      <c r="B54" s="19"/>
      <c r="C54" s="19"/>
      <c r="D54" s="19"/>
      <c r="E54" s="19"/>
      <c r="F54" s="32"/>
      <c r="G54" s="20"/>
      <c r="H54" s="42"/>
      <c r="I54" s="47"/>
      <c r="J54" s="20"/>
      <c r="L54" s="86"/>
      <c r="M54" s="86"/>
      <c r="N54" s="86"/>
      <c r="O54" s="86"/>
      <c r="P54" s="86"/>
      <c r="Q54" s="86"/>
      <c r="R54" s="86"/>
      <c r="S54" s="86"/>
    </row>
    <row r="55" spans="1:19" x14ac:dyDescent="0.2">
      <c r="A55" s="2" t="s">
        <v>46</v>
      </c>
      <c r="B55" s="21">
        <f>'Summary Medians'!D163</f>
        <v>0</v>
      </c>
      <c r="C55" s="21">
        <f>'Summary Medians'!D164</f>
        <v>2155</v>
      </c>
      <c r="D55" s="21">
        <f>'Summary Medians'!D165</f>
        <v>2244</v>
      </c>
      <c r="E55" s="21">
        <f>'Summary Medians'!D166</f>
        <v>2195</v>
      </c>
      <c r="F55" s="33">
        <f>+'Summary Medians'!$D$167</f>
        <v>2244</v>
      </c>
      <c r="G55" s="22">
        <f>+'Summary Medians'!$D$168</f>
        <v>0</v>
      </c>
      <c r="H55" s="25">
        <f>+'Summary Medians'!$D$169</f>
        <v>0</v>
      </c>
      <c r="I55" s="46">
        <f>+'Summary Medians'!$D$170</f>
        <v>0</v>
      </c>
      <c r="J55" s="20">
        <f>+'Summary Medians'!$D$171</f>
        <v>0</v>
      </c>
      <c r="L55" s="86"/>
      <c r="M55" s="86"/>
      <c r="N55" s="86"/>
      <c r="O55" s="86"/>
      <c r="P55" s="86"/>
      <c r="Q55" s="86"/>
      <c r="R55" s="86"/>
      <c r="S55" s="86"/>
    </row>
    <row r="56" spans="1:19" x14ac:dyDescent="0.2">
      <c r="A56" s="2" t="s">
        <v>47</v>
      </c>
      <c r="B56" s="21">
        <f>'Summary Medians'!D180</f>
        <v>0</v>
      </c>
      <c r="C56" s="21">
        <f>'Summary Medians'!D181</f>
        <v>2343</v>
      </c>
      <c r="D56" s="21">
        <f>'Summary Medians'!D182</f>
        <v>2274</v>
      </c>
      <c r="E56" s="21">
        <f>'Summary Medians'!D183</f>
        <v>2281</v>
      </c>
      <c r="F56" s="33">
        <f>+'Summary Medians'!$D$184</f>
        <v>2281</v>
      </c>
      <c r="G56" s="22">
        <f>+'Summary Medians'!$D$185</f>
        <v>0</v>
      </c>
      <c r="H56" s="25">
        <f>+'Summary Medians'!$D$186</f>
        <v>0</v>
      </c>
      <c r="I56" s="46">
        <f>+'Summary Medians'!$D$187</f>
        <v>0</v>
      </c>
      <c r="J56" s="19">
        <f>+'Summary Medians'!$D$188</f>
        <v>0</v>
      </c>
      <c r="L56" s="86"/>
      <c r="M56" s="86"/>
      <c r="N56" s="86"/>
      <c r="O56" s="86"/>
      <c r="P56" s="86"/>
      <c r="Q56" s="86"/>
      <c r="R56" s="86"/>
      <c r="S56" s="86"/>
    </row>
    <row r="57" spans="1:19" x14ac:dyDescent="0.2">
      <c r="A57" s="2" t="s">
        <v>48</v>
      </c>
      <c r="B57" s="21">
        <f>'Summary Medians'!D197</f>
        <v>4010</v>
      </c>
      <c r="C57" s="21">
        <f>'Summary Medians'!D198</f>
        <v>2970</v>
      </c>
      <c r="D57" s="21">
        <f>'Summary Medians'!D199</f>
        <v>2706</v>
      </c>
      <c r="E57" s="21">
        <f>'Summary Medians'!D200</f>
        <v>3330</v>
      </c>
      <c r="F57" s="33">
        <f>+'Summary Medians'!$D$201</f>
        <v>3188</v>
      </c>
      <c r="G57" s="22">
        <f>+'Summary Medians'!$D$202</f>
        <v>1620</v>
      </c>
      <c r="H57" s="25">
        <f>+'Summary Medians'!$D$203</f>
        <v>1445</v>
      </c>
      <c r="I57" s="46">
        <f>+'Summary Medians'!$D$204</f>
        <v>0</v>
      </c>
      <c r="J57" s="19">
        <f>+'Summary Medians'!$D$205</f>
        <v>1450</v>
      </c>
      <c r="L57" s="86"/>
      <c r="M57" s="86"/>
      <c r="N57" s="86"/>
      <c r="O57" s="86"/>
      <c r="P57" s="86"/>
      <c r="Q57" s="86"/>
      <c r="R57" s="86"/>
      <c r="S57" s="86"/>
    </row>
    <row r="58" spans="1:19" x14ac:dyDescent="0.2">
      <c r="A58" s="2" t="s">
        <v>49</v>
      </c>
      <c r="B58" s="21">
        <f>'Summary Medians'!D214</f>
        <v>0</v>
      </c>
      <c r="C58" s="21">
        <f>'Summary Medians'!D215</f>
        <v>3714</v>
      </c>
      <c r="D58" s="21">
        <f>'Summary Medians'!D216</f>
        <v>3712</v>
      </c>
      <c r="E58" s="21">
        <f>'Summary Medians'!D217</f>
        <v>5028</v>
      </c>
      <c r="F58" s="33">
        <f>+'Summary Medians'!$D$218</f>
        <v>3740</v>
      </c>
      <c r="G58" s="22">
        <f>+'Summary Medians'!$D$219</f>
        <v>0</v>
      </c>
      <c r="H58" s="25">
        <f>+'Summary Medians'!$D$220</f>
        <v>0</v>
      </c>
      <c r="I58" s="46">
        <f>+'Summary Medians'!$D$221</f>
        <v>0</v>
      </c>
      <c r="J58" s="19">
        <f>+'Summary Medians'!$D$222</f>
        <v>0</v>
      </c>
      <c r="L58" s="86"/>
      <c r="M58" s="86"/>
      <c r="N58" s="86"/>
      <c r="O58" s="86"/>
      <c r="P58" s="86"/>
      <c r="Q58" s="86"/>
      <c r="R58" s="86"/>
      <c r="S58" s="86"/>
    </row>
    <row r="59" spans="1:19" ht="9" customHeight="1" x14ac:dyDescent="0.2">
      <c r="A59" s="2"/>
      <c r="B59" s="21"/>
      <c r="C59" s="21"/>
      <c r="D59" s="21"/>
      <c r="E59" s="21"/>
      <c r="F59" s="33"/>
      <c r="G59" s="22"/>
      <c r="H59" s="25"/>
      <c r="I59" s="46"/>
      <c r="J59" s="19"/>
      <c r="L59" s="86"/>
      <c r="M59" s="86"/>
      <c r="N59" s="86"/>
      <c r="O59" s="86"/>
      <c r="P59" s="86"/>
      <c r="Q59" s="86"/>
      <c r="R59" s="86"/>
      <c r="S59" s="86"/>
    </row>
    <row r="60" spans="1:19" x14ac:dyDescent="0.2">
      <c r="A60" s="2" t="s">
        <v>50</v>
      </c>
      <c r="B60" s="21">
        <f>'Summary Medians'!D231</f>
        <v>0</v>
      </c>
      <c r="C60" s="21">
        <f>'Summary Medians'!D232</f>
        <v>3717</v>
      </c>
      <c r="D60" s="21">
        <f>'Summary Medians'!D233</f>
        <v>3682</v>
      </c>
      <c r="E60" s="21">
        <f>'Summary Medians'!D234</f>
        <v>0</v>
      </c>
      <c r="F60" s="33">
        <f>+'Summary Medians'!$D$235</f>
        <v>3683</v>
      </c>
      <c r="G60" s="22">
        <f>+'Summary Medians'!$D$236</f>
        <v>3146</v>
      </c>
      <c r="H60" s="25">
        <f>+'Summary Medians'!$D$237</f>
        <v>3146</v>
      </c>
      <c r="I60" s="46">
        <f>+'Summary Medians'!$D$239</f>
        <v>3146</v>
      </c>
      <c r="J60" s="19">
        <f>+'Summary Medians'!$D$239</f>
        <v>3146</v>
      </c>
      <c r="L60" s="86"/>
      <c r="M60" s="86"/>
      <c r="N60" s="86"/>
      <c r="O60" s="86"/>
      <c r="P60" s="86"/>
      <c r="Q60" s="86"/>
      <c r="R60" s="86"/>
      <c r="S60" s="86"/>
    </row>
    <row r="61" spans="1:19" x14ac:dyDescent="0.2">
      <c r="A61" s="6" t="s">
        <v>51</v>
      </c>
      <c r="B61" s="21">
        <f>'Summary Medians'!D248</f>
        <v>2294</v>
      </c>
      <c r="C61" s="21">
        <f>'Summary Medians'!D249</f>
        <v>2002</v>
      </c>
      <c r="D61" s="21">
        <f>'Summary Medians'!D250</f>
        <v>2440</v>
      </c>
      <c r="E61" s="21">
        <f>'Summary Medians'!D251</f>
        <v>2840</v>
      </c>
      <c r="F61" s="33">
        <f>+'Summary Medians'!$D$252</f>
        <v>2341</v>
      </c>
      <c r="G61" s="22">
        <f>+'Summary Medians'!$D$253</f>
        <v>0</v>
      </c>
      <c r="H61" s="25">
        <f>+'Summary Medians'!$D$254</f>
        <v>0</v>
      </c>
      <c r="I61" s="46">
        <f>+'Summary Medians'!$D$255</f>
        <v>0</v>
      </c>
      <c r="J61" s="19">
        <f>+'Summary Medians'!$D$256</f>
        <v>0</v>
      </c>
      <c r="L61" s="86"/>
      <c r="M61" s="86"/>
      <c r="N61" s="86"/>
      <c r="O61" s="86"/>
      <c r="P61" s="86"/>
      <c r="Q61" s="86"/>
      <c r="R61" s="86"/>
      <c r="S61" s="86"/>
    </row>
    <row r="62" spans="1:19" x14ac:dyDescent="0.2">
      <c r="A62" s="2" t="s">
        <v>76</v>
      </c>
      <c r="B62" s="21">
        <f>'Summary Medians'!D265</f>
        <v>0</v>
      </c>
      <c r="C62" s="21">
        <f>'Summary Medians'!D266</f>
        <v>3735</v>
      </c>
      <c r="D62" s="21">
        <f>'Summary Medians'!D267</f>
        <v>3735</v>
      </c>
      <c r="E62" s="21">
        <f>'Summary Medians'!D268</f>
        <v>3735</v>
      </c>
      <c r="F62" s="33">
        <f>+'Summary Medians'!$D$269</f>
        <v>3735</v>
      </c>
      <c r="G62" s="22">
        <f>+'Summary Medians'!$D$270</f>
        <v>0</v>
      </c>
      <c r="H62" s="25">
        <f>+'Summary Medians'!$D$271</f>
        <v>0</v>
      </c>
      <c r="I62" s="46">
        <f>+'Summary Medians'!$D$272</f>
        <v>0</v>
      </c>
      <c r="J62" s="19">
        <f>+'Summary Medians'!$D$273</f>
        <v>0</v>
      </c>
      <c r="L62" s="86"/>
      <c r="M62" s="86"/>
      <c r="N62" s="86"/>
      <c r="O62" s="86"/>
      <c r="P62" s="86"/>
      <c r="Q62" s="86"/>
      <c r="R62" s="86"/>
      <c r="S62" s="86"/>
    </row>
    <row r="63" spans="1:19" x14ac:dyDescent="0.2">
      <c r="A63" s="8" t="s">
        <v>53</v>
      </c>
      <c r="B63" s="23">
        <f>'Summary Medians'!D282</f>
        <v>2837</v>
      </c>
      <c r="C63" s="23">
        <f>'Summary Medians'!D283</f>
        <v>0</v>
      </c>
      <c r="D63" s="23">
        <f>'Summary Medians'!D284</f>
        <v>3234</v>
      </c>
      <c r="E63" s="23">
        <f>'Summary Medians'!D285</f>
        <v>3084</v>
      </c>
      <c r="F63" s="34">
        <f>+'Summary Medians'!$D$286</f>
        <v>3120</v>
      </c>
      <c r="G63" s="24">
        <f>+'Summary Medians'!$D$287</f>
        <v>0</v>
      </c>
      <c r="H63" s="23">
        <f>+'Summary Medians'!$D$288</f>
        <v>0</v>
      </c>
      <c r="I63" s="48">
        <f>+'Summary Medians'!$D$289</f>
        <v>4025</v>
      </c>
      <c r="J63" s="23">
        <f>+'Summary Medians'!$D$290</f>
        <v>4025</v>
      </c>
      <c r="L63" s="86"/>
      <c r="M63" s="86"/>
      <c r="N63" s="86"/>
      <c r="O63" s="86"/>
      <c r="P63" s="86"/>
      <c r="Q63" s="86"/>
      <c r="R63" s="86"/>
      <c r="S63" s="86"/>
    </row>
    <row r="64" spans="1:19" ht="14.25" customHeight="1" x14ac:dyDescent="0.2">
      <c r="A64" s="119" t="s">
        <v>1145</v>
      </c>
      <c r="B64" s="1"/>
      <c r="C64" s="1"/>
      <c r="D64" s="1"/>
      <c r="E64" s="1"/>
      <c r="F64" s="1"/>
      <c r="G64" s="1"/>
      <c r="H64" s="1"/>
      <c r="I64" s="1"/>
      <c r="J64" s="98"/>
      <c r="L64" s="86"/>
      <c r="M64" s="86"/>
      <c r="N64" s="86"/>
      <c r="O64" s="86"/>
      <c r="P64" s="86"/>
      <c r="Q64" s="86"/>
      <c r="R64" s="86"/>
      <c r="S64" s="86"/>
    </row>
    <row r="65" spans="1:19" ht="57.75" customHeight="1" x14ac:dyDescent="0.2">
      <c r="A65" s="624" t="s">
        <v>406</v>
      </c>
      <c r="B65" s="624"/>
      <c r="C65" s="624"/>
      <c r="D65" s="624"/>
      <c r="E65" s="624"/>
      <c r="F65" s="624"/>
      <c r="G65" s="624"/>
      <c r="H65" s="624"/>
      <c r="I65" s="624"/>
      <c r="J65" s="624"/>
      <c r="L65" s="86"/>
      <c r="M65" s="86"/>
      <c r="N65" s="86"/>
      <c r="O65" s="86"/>
      <c r="P65" s="86"/>
      <c r="Q65" s="86"/>
      <c r="R65" s="86"/>
      <c r="S65" s="86"/>
    </row>
    <row r="66" spans="1:19" ht="13.5" customHeight="1" x14ac:dyDescent="0.2">
      <c r="H66" s="14"/>
      <c r="J66" s="218" t="s">
        <v>1144</v>
      </c>
      <c r="L66" s="86"/>
      <c r="M66" s="86"/>
      <c r="N66" s="86"/>
      <c r="O66" s="86"/>
      <c r="P66" s="86"/>
      <c r="Q66" s="86"/>
      <c r="R66" s="86"/>
      <c r="S66" s="86"/>
    </row>
    <row r="67" spans="1:19" ht="18" x14ac:dyDescent="0.25">
      <c r="A67" s="28" t="s">
        <v>300</v>
      </c>
      <c r="B67" s="28"/>
      <c r="C67" s="28"/>
      <c r="D67" s="28"/>
      <c r="E67" s="28"/>
      <c r="F67" s="28"/>
      <c r="G67" s="28"/>
      <c r="H67" s="89"/>
      <c r="L67" s="86"/>
      <c r="M67" s="86"/>
      <c r="N67" s="86"/>
      <c r="O67" s="86"/>
      <c r="P67" s="86"/>
      <c r="Q67" s="86"/>
      <c r="R67" s="86"/>
      <c r="S67" s="86"/>
    </row>
    <row r="68" spans="1:19" x14ac:dyDescent="0.2">
      <c r="A68" s="70"/>
      <c r="B68" s="70"/>
      <c r="C68" s="70"/>
      <c r="D68" s="70"/>
      <c r="E68" s="70"/>
      <c r="F68" s="70"/>
      <c r="G68" s="70"/>
      <c r="H68" s="90"/>
      <c r="L68" s="86"/>
      <c r="M68" s="86"/>
      <c r="N68" s="86"/>
      <c r="O68" s="86"/>
      <c r="P68" s="86"/>
      <c r="Q68" s="86"/>
      <c r="R68" s="86"/>
      <c r="S68" s="86"/>
    </row>
    <row r="69" spans="1:19" ht="15.75" x14ac:dyDescent="0.25">
      <c r="A69" s="29" t="s">
        <v>36</v>
      </c>
      <c r="B69" s="29"/>
      <c r="C69" s="29"/>
      <c r="D69" s="29"/>
      <c r="E69" s="29"/>
      <c r="F69" s="29"/>
      <c r="G69" s="29"/>
      <c r="H69" s="91"/>
      <c r="L69" s="86"/>
      <c r="M69" s="86"/>
      <c r="N69" s="86"/>
      <c r="O69" s="86"/>
      <c r="P69" s="86"/>
      <c r="Q69" s="86"/>
      <c r="R69" s="86"/>
      <c r="S69" s="86"/>
    </row>
    <row r="70" spans="1:19" ht="15.75" x14ac:dyDescent="0.25">
      <c r="A70" s="29" t="s">
        <v>54</v>
      </c>
      <c r="B70" s="29"/>
      <c r="C70" s="29"/>
      <c r="D70" s="29"/>
      <c r="E70" s="29"/>
      <c r="F70" s="29"/>
      <c r="G70" s="29"/>
      <c r="H70" s="91"/>
      <c r="L70" s="86"/>
      <c r="M70" s="86"/>
      <c r="N70" s="86"/>
      <c r="O70" s="86"/>
      <c r="P70" s="86"/>
      <c r="Q70" s="86"/>
      <c r="R70" s="86"/>
      <c r="S70" s="86"/>
    </row>
    <row r="71" spans="1:19" ht="15.75" x14ac:dyDescent="0.25">
      <c r="A71" s="29" t="s">
        <v>1141</v>
      </c>
      <c r="B71" s="29"/>
      <c r="C71" s="29"/>
      <c r="D71" s="29"/>
      <c r="E71" s="29"/>
      <c r="F71" s="29"/>
      <c r="G71" s="29"/>
      <c r="H71" s="91"/>
      <c r="L71" s="86"/>
      <c r="M71" s="86"/>
      <c r="N71" s="86"/>
      <c r="O71" s="86"/>
      <c r="P71" s="86"/>
      <c r="Q71" s="86"/>
      <c r="R71" s="86"/>
      <c r="S71" s="86"/>
    </row>
    <row r="72" spans="1:19" x14ac:dyDescent="0.2">
      <c r="A72" s="49"/>
      <c r="B72" s="49"/>
      <c r="C72" s="49"/>
      <c r="D72" s="49"/>
      <c r="E72" s="49"/>
      <c r="F72" s="49"/>
      <c r="G72" s="49"/>
      <c r="H72" s="99"/>
      <c r="L72" s="86"/>
      <c r="M72" s="86"/>
      <c r="N72" s="86"/>
      <c r="O72" s="86"/>
      <c r="P72" s="86"/>
      <c r="Q72" s="86"/>
      <c r="R72" s="86"/>
      <c r="S72" s="86"/>
    </row>
    <row r="73" spans="1:19" x14ac:dyDescent="0.2">
      <c r="A73" s="3"/>
      <c r="B73" s="4" t="s">
        <v>38</v>
      </c>
      <c r="C73" s="4"/>
      <c r="D73" s="4"/>
      <c r="E73" s="4"/>
      <c r="F73" s="4"/>
      <c r="G73" s="4"/>
      <c r="H73" s="92"/>
      <c r="L73" s="86"/>
      <c r="M73" s="86"/>
      <c r="N73" s="86"/>
      <c r="O73" s="86"/>
      <c r="P73" s="86"/>
      <c r="Q73" s="86"/>
      <c r="R73" s="86"/>
      <c r="S73" s="86"/>
    </row>
    <row r="74" spans="1:19" x14ac:dyDescent="0.2">
      <c r="A74" s="80"/>
      <c r="B74" s="79">
        <v>1</v>
      </c>
      <c r="C74" s="79">
        <v>2</v>
      </c>
      <c r="D74" s="79">
        <v>3</v>
      </c>
      <c r="E74" s="79">
        <v>4</v>
      </c>
      <c r="F74" s="79">
        <v>5</v>
      </c>
      <c r="G74" s="79">
        <v>6</v>
      </c>
      <c r="H74" s="100" t="s">
        <v>129</v>
      </c>
      <c r="L74" s="86"/>
      <c r="M74" s="86"/>
      <c r="N74" s="86"/>
      <c r="O74" s="86"/>
      <c r="P74" s="86"/>
      <c r="Q74" s="86"/>
      <c r="R74" s="86"/>
      <c r="S74" s="86"/>
    </row>
    <row r="75" spans="1:19" ht="15.75" x14ac:dyDescent="0.25">
      <c r="A75"/>
      <c r="B75"/>
      <c r="C75"/>
      <c r="D75"/>
      <c r="E75"/>
      <c r="F75"/>
      <c r="G75" s="58"/>
      <c r="H75" s="50"/>
      <c r="L75" s="86"/>
      <c r="M75" s="86"/>
      <c r="N75" s="86"/>
      <c r="O75" s="86"/>
      <c r="P75" s="86"/>
      <c r="Q75" s="86"/>
      <c r="R75" s="86"/>
      <c r="S75" s="86"/>
    </row>
    <row r="76" spans="1:19" x14ac:dyDescent="0.2">
      <c r="A76" s="6" t="s">
        <v>110</v>
      </c>
      <c r="B76" s="66">
        <f>+'Summary Medians'!$G$3</f>
        <v>23048</v>
      </c>
      <c r="C76" s="66">
        <f>+'Summary Medians'!$G$4</f>
        <v>19230</v>
      </c>
      <c r="D76" s="66">
        <f>+'Summary Medians'!$G$5</f>
        <v>17344</v>
      </c>
      <c r="E76" s="66">
        <f>+'Summary Medians'!$G$6</f>
        <v>15991</v>
      </c>
      <c r="F76" s="66">
        <f>+'Summary Medians'!$G$7</f>
        <v>15450</v>
      </c>
      <c r="G76" s="66">
        <f>+'Summary Medians'!$G$8</f>
        <v>13824</v>
      </c>
      <c r="H76" s="101">
        <f>+'Summary Medians'!$G$9</f>
        <v>17730</v>
      </c>
      <c r="L76" s="86"/>
      <c r="M76" s="86"/>
      <c r="N76" s="86"/>
      <c r="O76" s="86"/>
      <c r="P76" s="86"/>
      <c r="Q76" s="86"/>
      <c r="R76" s="86"/>
      <c r="S76" s="86"/>
    </row>
    <row r="77" spans="1:19" x14ac:dyDescent="0.2">
      <c r="A77" s="2"/>
      <c r="B77" s="39"/>
      <c r="C77" s="39"/>
      <c r="D77" s="39"/>
      <c r="E77" s="39"/>
      <c r="F77" s="39"/>
      <c r="G77" s="40"/>
      <c r="H77" s="94"/>
      <c r="L77" s="86"/>
      <c r="M77" s="86"/>
      <c r="N77" s="86"/>
      <c r="O77" s="86"/>
      <c r="P77" s="86"/>
      <c r="Q77" s="86"/>
      <c r="R77" s="86"/>
      <c r="S77" s="86"/>
    </row>
    <row r="78" spans="1:19" x14ac:dyDescent="0.2">
      <c r="A78" s="2" t="s">
        <v>39</v>
      </c>
      <c r="B78" s="21">
        <f>+'Summary Medians'!$G$20</f>
        <v>24070</v>
      </c>
      <c r="C78" s="21">
        <f>+'Summary Medians'!$G$21</f>
        <v>20169</v>
      </c>
      <c r="D78" s="21">
        <f>+'Summary Medians'!$G$22</f>
        <v>15900</v>
      </c>
      <c r="E78" s="21">
        <f>+'Summary Medians'!$G$23</f>
        <v>14808</v>
      </c>
      <c r="F78" s="21">
        <f>+'Summary Medians'!$G$24</f>
        <v>15780</v>
      </c>
      <c r="G78" s="21">
        <f>+'Summary Medians'!$G$25</f>
        <v>9930</v>
      </c>
      <c r="H78" s="102">
        <f>+'Summary Medians'!$G$26</f>
        <v>15950</v>
      </c>
      <c r="L78" s="86"/>
      <c r="M78" s="86"/>
      <c r="N78" s="86"/>
      <c r="O78" s="86"/>
      <c r="P78" s="86"/>
      <c r="Q78" s="86"/>
      <c r="R78" s="86"/>
      <c r="S78" s="86"/>
    </row>
    <row r="79" spans="1:19" x14ac:dyDescent="0.2">
      <c r="A79" s="2" t="s">
        <v>40</v>
      </c>
      <c r="B79" s="21">
        <f>+'Summary Medians'!$G$37</f>
        <v>18435</v>
      </c>
      <c r="C79" s="21">
        <f>+'Summary Medians'!$G$38</f>
        <v>0</v>
      </c>
      <c r="D79" s="21">
        <f>+'Summary Medians'!$G$39</f>
        <v>12720</v>
      </c>
      <c r="E79" s="21">
        <f>+'Summary Medians'!$G$40</f>
        <v>11520</v>
      </c>
      <c r="F79" s="21">
        <f>+'Summary Medians'!$G$41</f>
        <v>11050</v>
      </c>
      <c r="G79" s="21">
        <f>+'Summary Medians'!$G$42</f>
        <v>11567</v>
      </c>
      <c r="H79" s="102">
        <f>+'Summary Medians'!$G$43</f>
        <v>12398</v>
      </c>
      <c r="L79" s="86"/>
      <c r="M79" s="86"/>
      <c r="N79" s="86"/>
      <c r="O79" s="86"/>
      <c r="P79" s="86"/>
      <c r="Q79" s="86"/>
      <c r="R79" s="86"/>
      <c r="S79" s="86"/>
    </row>
    <row r="80" spans="1:19" x14ac:dyDescent="0.2">
      <c r="A80" s="2" t="s">
        <v>70</v>
      </c>
      <c r="B80" s="21">
        <f>+'Summary Medians'!$G$54</f>
        <v>28772</v>
      </c>
      <c r="C80" s="21">
        <f>+'Summary Medians'!$G$55</f>
        <v>0</v>
      </c>
      <c r="D80" s="21">
        <f>+'Summary Medians'!$G$56</f>
        <v>15692</v>
      </c>
      <c r="E80" s="21">
        <f>+'Summary Medians'!$G$57</f>
        <v>0</v>
      </c>
      <c r="F80" s="21">
        <f>+'Summary Medians'!$G$58</f>
        <v>0</v>
      </c>
      <c r="G80" s="21">
        <f>+'Summary Medians'!$G$59</f>
        <v>0</v>
      </c>
      <c r="H80" s="102">
        <f>+'Summary Medians'!$G$60</f>
        <v>22232</v>
      </c>
      <c r="L80" s="86"/>
      <c r="M80" s="86"/>
      <c r="N80" s="86"/>
      <c r="O80" s="86"/>
      <c r="P80" s="86"/>
      <c r="Q80" s="86"/>
      <c r="R80" s="86"/>
      <c r="S80" s="86"/>
    </row>
    <row r="81" spans="1:19" x14ac:dyDescent="0.2">
      <c r="A81" s="6" t="s">
        <v>41</v>
      </c>
      <c r="B81" s="21">
        <f>+'Summary Medians'!$G$71</f>
        <v>21569</v>
      </c>
      <c r="C81" s="21">
        <f>+'Summary Medians'!$G$72</f>
        <v>21697</v>
      </c>
      <c r="D81" s="21">
        <f>+'Summary Medians'!$G$73</f>
        <v>19120</v>
      </c>
      <c r="E81" s="21">
        <f>+'Summary Medians'!$G$74</f>
        <v>25112</v>
      </c>
      <c r="F81" s="21">
        <f>+'Summary Medians'!$G$75</f>
        <v>0</v>
      </c>
      <c r="G81" s="21">
        <f>+'Summary Medians'!$G$76</f>
        <v>24843</v>
      </c>
      <c r="H81" s="102">
        <f>+'Summary Medians'!$G$77</f>
        <v>21569</v>
      </c>
      <c r="L81" s="86"/>
      <c r="M81" s="86"/>
      <c r="N81" s="86"/>
      <c r="O81" s="86"/>
      <c r="P81" s="86"/>
      <c r="Q81" s="86"/>
      <c r="R81" s="86"/>
      <c r="S81" s="86"/>
    </row>
    <row r="82" spans="1:19" x14ac:dyDescent="0.2">
      <c r="A82" s="2"/>
      <c r="B82" s="21"/>
      <c r="C82" s="21"/>
      <c r="D82" s="21"/>
      <c r="E82" s="21"/>
      <c r="F82" s="21"/>
      <c r="G82" s="21"/>
      <c r="H82" s="102"/>
      <c r="L82" s="86"/>
      <c r="M82" s="86"/>
      <c r="N82" s="86"/>
      <c r="O82" s="86"/>
      <c r="P82" s="86"/>
      <c r="Q82" s="86"/>
      <c r="R82" s="86"/>
      <c r="S82" s="86"/>
    </row>
    <row r="83" spans="1:19" x14ac:dyDescent="0.2">
      <c r="A83" s="6" t="s">
        <v>42</v>
      </c>
      <c r="B83" s="21">
        <f>+'Summary Medians'!$G$88</f>
        <v>27963</v>
      </c>
      <c r="C83" s="21">
        <f>+'Summary Medians'!$G$89</f>
        <v>29402</v>
      </c>
      <c r="D83" s="21">
        <f>+'Summary Medians'!$G$90</f>
        <v>19000</v>
      </c>
      <c r="E83" s="21">
        <f>+'Summary Medians'!$G$91</f>
        <v>18762</v>
      </c>
      <c r="F83" s="21">
        <f>+'Summary Medians'!$G$92</f>
        <v>17902</v>
      </c>
      <c r="G83" s="21">
        <f>+'Summary Medians'!$G$93</f>
        <v>12795</v>
      </c>
      <c r="H83" s="102">
        <f>+'Summary Medians'!$G$94</f>
        <v>18762</v>
      </c>
      <c r="L83" s="86"/>
      <c r="M83" s="86"/>
      <c r="N83" s="86"/>
      <c r="O83" s="86"/>
      <c r="P83" s="86"/>
      <c r="Q83" s="86"/>
      <c r="R83" s="86"/>
      <c r="S83" s="86"/>
    </row>
    <row r="84" spans="1:19" x14ac:dyDescent="0.2">
      <c r="A84" s="2" t="s">
        <v>43</v>
      </c>
      <c r="B84" s="19">
        <f>+'Summary Medians'!$G$105</f>
        <v>21572</v>
      </c>
      <c r="C84" s="21">
        <f>+'Summary Medians'!$G$106</f>
        <v>0</v>
      </c>
      <c r="D84" s="21">
        <f>+'Summary Medians'!$G$107</f>
        <v>18316</v>
      </c>
      <c r="E84" s="21">
        <f>+'Summary Medians'!$G$108</f>
        <v>16203</v>
      </c>
      <c r="F84" s="21">
        <f>+'Summary Medians'!$G$109</f>
        <v>0</v>
      </c>
      <c r="G84" s="21">
        <f>+'Summary Medians'!$G$110</f>
        <v>0</v>
      </c>
      <c r="H84" s="102">
        <f>+'Summary Medians'!$G$111</f>
        <v>18316</v>
      </c>
      <c r="L84" s="86"/>
      <c r="M84" s="86"/>
      <c r="N84" s="86"/>
      <c r="O84" s="86"/>
      <c r="P84" s="86"/>
      <c r="Q84" s="86"/>
      <c r="R84" s="86"/>
      <c r="S84" s="86"/>
    </row>
    <row r="85" spans="1:19" x14ac:dyDescent="0.2">
      <c r="A85" s="2" t="s">
        <v>44</v>
      </c>
      <c r="B85" s="21">
        <f>+'Summary Medians'!$G$122</f>
        <v>22265</v>
      </c>
      <c r="C85" s="21">
        <f>+'Summary Medians'!$G$123</f>
        <v>15196</v>
      </c>
      <c r="D85" s="21">
        <f>+'Summary Medians'!$G$124</f>
        <v>14263</v>
      </c>
      <c r="E85" s="21">
        <f>+'Summary Medians'!$G$125</f>
        <v>14087</v>
      </c>
      <c r="F85" s="21">
        <f>+'Summary Medians'!$G$126</f>
        <v>0</v>
      </c>
      <c r="G85" s="21">
        <f>+'Summary Medians'!$G$127</f>
        <v>9412</v>
      </c>
      <c r="H85" s="102">
        <f>+'Summary Medians'!$G$128</f>
        <v>14446</v>
      </c>
      <c r="L85" s="86"/>
      <c r="M85" s="86"/>
      <c r="N85" s="86"/>
      <c r="O85" s="86"/>
      <c r="P85" s="86"/>
      <c r="Q85" s="86"/>
      <c r="R85" s="86"/>
      <c r="S85" s="86"/>
    </row>
    <row r="86" spans="1:19" x14ac:dyDescent="0.2">
      <c r="A86" s="6" t="s">
        <v>45</v>
      </c>
      <c r="B86" s="21">
        <f>+'Summary Medians'!$G$139</f>
        <v>27287</v>
      </c>
      <c r="C86" s="21">
        <f>+'Summary Medians'!$G$140</f>
        <v>18591</v>
      </c>
      <c r="D86" s="21">
        <f>+'Summary Medians'!$G$141</f>
        <v>19754</v>
      </c>
      <c r="E86" s="21">
        <f>+'Summary Medians'!$G$142</f>
        <v>17195</v>
      </c>
      <c r="F86" s="21">
        <f>+'Summary Medians'!$G$143</f>
        <v>10511</v>
      </c>
      <c r="G86" s="21">
        <f>+'Summary Medians'!$G$144</f>
        <v>27573</v>
      </c>
      <c r="H86" s="102">
        <f>+'Summary Medians'!$G$145</f>
        <v>17624</v>
      </c>
      <c r="L86" s="86"/>
      <c r="M86" s="86"/>
      <c r="N86" s="86"/>
      <c r="O86" s="86"/>
      <c r="P86" s="86"/>
      <c r="Q86" s="86"/>
      <c r="R86" s="86"/>
      <c r="S86" s="86"/>
    </row>
    <row r="87" spans="1:19" x14ac:dyDescent="0.2">
      <c r="A87" s="6"/>
      <c r="B87" s="21"/>
      <c r="C87" s="21"/>
      <c r="D87" s="21"/>
      <c r="E87" s="21"/>
      <c r="F87" s="21"/>
      <c r="G87" s="21"/>
      <c r="H87" s="102"/>
      <c r="L87" s="86"/>
      <c r="M87" s="86"/>
      <c r="N87" s="86"/>
      <c r="O87" s="86"/>
      <c r="P87" s="86"/>
      <c r="Q87" s="86"/>
      <c r="R87" s="86"/>
      <c r="S87" s="86"/>
    </row>
    <row r="88" spans="1:19" x14ac:dyDescent="0.2">
      <c r="A88" s="2" t="s">
        <v>46</v>
      </c>
      <c r="B88" s="21">
        <f>+'Summary Medians'!$G$156</f>
        <v>15138</v>
      </c>
      <c r="C88" s="21">
        <f>+'Summary Medians'!$G$157</f>
        <v>15471</v>
      </c>
      <c r="D88" s="21">
        <f>+'Summary Medians'!$G$158</f>
        <v>0</v>
      </c>
      <c r="E88" s="21">
        <f>+'Summary Medians'!$G$159</f>
        <v>14076</v>
      </c>
      <c r="F88" s="21">
        <f>+'Summary Medians'!$G$160</f>
        <v>14484</v>
      </c>
      <c r="G88" s="21">
        <f>+'Summary Medians'!$G$161</f>
        <v>0</v>
      </c>
      <c r="H88" s="102">
        <f>+'Summary Medians'!$G$162</f>
        <v>14580</v>
      </c>
      <c r="L88" s="86"/>
      <c r="M88" s="86"/>
      <c r="N88" s="86"/>
      <c r="O88" s="86"/>
      <c r="P88" s="86"/>
      <c r="Q88" s="86"/>
      <c r="R88" s="86"/>
      <c r="S88" s="86"/>
    </row>
    <row r="89" spans="1:19" x14ac:dyDescent="0.2">
      <c r="A89" s="2" t="s">
        <v>47</v>
      </c>
      <c r="B89" s="21">
        <f>+'Summary Medians'!$G$173</f>
        <v>20953</v>
      </c>
      <c r="C89" s="21">
        <f>+'Summary Medians'!$G$174</f>
        <v>19043</v>
      </c>
      <c r="D89" s="21">
        <f>+'Summary Medians'!$G$175</f>
        <v>15773</v>
      </c>
      <c r="E89" s="21">
        <f>+'Summary Medians'!$G$176</f>
        <v>15028</v>
      </c>
      <c r="F89" s="21">
        <f>+'Summary Medians'!$G$177</f>
        <v>14078</v>
      </c>
      <c r="G89" s="21">
        <f>+'Summary Medians'!$G$178</f>
        <v>17303</v>
      </c>
      <c r="H89" s="102">
        <f>+'Summary Medians'!$G$179</f>
        <v>18107</v>
      </c>
      <c r="L89" s="86"/>
      <c r="M89" s="86"/>
      <c r="N89" s="86"/>
      <c r="O89" s="86"/>
      <c r="P89" s="86"/>
      <c r="Q89" s="86"/>
      <c r="R89" s="86"/>
      <c r="S89" s="86"/>
    </row>
    <row r="90" spans="1:19" x14ac:dyDescent="0.2">
      <c r="A90" s="2" t="s">
        <v>48</v>
      </c>
      <c r="B90" s="21">
        <f>+'Summary Medians'!$G$190</f>
        <v>19217</v>
      </c>
      <c r="C90" s="21">
        <f>+'Summary Medians'!$G$191</f>
        <v>0</v>
      </c>
      <c r="D90" s="21">
        <f>+'Summary Medians'!$G$192</f>
        <v>12187</v>
      </c>
      <c r="E90" s="21">
        <f>+'Summary Medians'!$G$193</f>
        <v>12795</v>
      </c>
      <c r="F90" s="21">
        <f>+'Summary Medians'!$G$194</f>
        <v>11265</v>
      </c>
      <c r="G90" s="21">
        <f>+'Summary Medians'!$G$195</f>
        <v>11571</v>
      </c>
      <c r="H90" s="102">
        <f>+'Summary Medians'!$G$196</f>
        <v>11745</v>
      </c>
      <c r="L90" s="86"/>
      <c r="M90" s="86"/>
      <c r="N90" s="86"/>
      <c r="O90" s="86"/>
      <c r="P90" s="86"/>
      <c r="Q90" s="86"/>
      <c r="R90" s="86"/>
      <c r="S90" s="86"/>
    </row>
    <row r="91" spans="1:19" x14ac:dyDescent="0.2">
      <c r="A91" s="2" t="s">
        <v>49</v>
      </c>
      <c r="B91" s="21">
        <f>+'Summary Medians'!$G$207</f>
        <v>28622</v>
      </c>
      <c r="C91" s="21">
        <f>+'Summary Medians'!$G$208</f>
        <v>0</v>
      </c>
      <c r="D91" s="21">
        <f>+'Summary Medians'!$G$209</f>
        <v>24891</v>
      </c>
      <c r="E91" s="21">
        <f>+'Summary Medians'!$G$210</f>
        <v>28776</v>
      </c>
      <c r="F91" s="21">
        <f>+'Summary Medians'!$G$211</f>
        <v>18170</v>
      </c>
      <c r="G91" s="21">
        <f>+'Summary Medians'!$G$212</f>
        <v>18229</v>
      </c>
      <c r="H91" s="102">
        <f>+'Summary Medians'!$G$213</f>
        <v>20747</v>
      </c>
      <c r="L91" s="86"/>
      <c r="M91" s="86"/>
      <c r="N91" s="86"/>
      <c r="O91" s="86"/>
      <c r="P91" s="86"/>
      <c r="Q91" s="86"/>
      <c r="R91" s="86"/>
      <c r="S91" s="86"/>
    </row>
    <row r="92" spans="1:19" ht="15.75" x14ac:dyDescent="0.25">
      <c r="A92" s="2"/>
      <c r="B92"/>
      <c r="C92"/>
      <c r="D92"/>
      <c r="E92"/>
      <c r="F92"/>
      <c r="G92"/>
      <c r="H92" s="103"/>
      <c r="L92" s="86"/>
      <c r="M92" s="86"/>
      <c r="N92" s="86"/>
      <c r="O92" s="86"/>
      <c r="P92" s="86"/>
      <c r="Q92" s="86"/>
      <c r="R92" s="86"/>
      <c r="S92" s="86"/>
    </row>
    <row r="93" spans="1:19" x14ac:dyDescent="0.2">
      <c r="A93" s="2" t="s">
        <v>50</v>
      </c>
      <c r="B93" s="21">
        <f>+'Summary Medians'!$G$224</f>
        <v>25633</v>
      </c>
      <c r="C93" s="21">
        <f>+'Summary Medians'!$G$225</f>
        <v>19854</v>
      </c>
      <c r="D93" s="21">
        <f>+'Summary Medians'!$G$226</f>
        <v>21816</v>
      </c>
      <c r="E93" s="21">
        <f>+'Summary Medians'!$G$227</f>
        <v>0</v>
      </c>
      <c r="F93" s="21">
        <f>+'Summary Medians'!$G$228</f>
        <v>20237</v>
      </c>
      <c r="G93" s="21">
        <f>+'Summary Medians'!$G$229</f>
        <v>0</v>
      </c>
      <c r="H93" s="102">
        <f>+'Summary Medians'!$G$230</f>
        <v>21816</v>
      </c>
      <c r="L93" s="86"/>
      <c r="M93" s="86"/>
      <c r="N93" s="86"/>
      <c r="O93" s="86"/>
      <c r="P93" s="86"/>
      <c r="Q93" s="86"/>
      <c r="R93" s="86"/>
      <c r="S93" s="86"/>
    </row>
    <row r="94" spans="1:19" x14ac:dyDescent="0.2">
      <c r="A94" s="6" t="s">
        <v>51</v>
      </c>
      <c r="B94" s="21">
        <f>+'Summary Medians'!$G$241</f>
        <v>19772</v>
      </c>
      <c r="C94" s="21">
        <f>+'Summary Medians'!$G$242</f>
        <v>17644</v>
      </c>
      <c r="D94" s="21">
        <f>+'Summary Medians'!$G$243</f>
        <v>17314</v>
      </c>
      <c r="E94" s="21">
        <f>+'Summary Medians'!$G$244</f>
        <v>15638</v>
      </c>
      <c r="F94" s="21">
        <f>+'Summary Medians'!$G$245</f>
        <v>16527</v>
      </c>
      <c r="G94" s="21">
        <f>+'Summary Medians'!$G$246</f>
        <v>18608</v>
      </c>
      <c r="H94" s="102">
        <f>+'Summary Medians'!$G$247</f>
        <v>17470</v>
      </c>
      <c r="L94" s="86"/>
      <c r="M94" s="86"/>
      <c r="N94" s="86"/>
      <c r="O94" s="86"/>
      <c r="P94" s="86"/>
      <c r="Q94" s="86"/>
      <c r="R94" s="86"/>
      <c r="S94" s="86"/>
    </row>
    <row r="95" spans="1:19" x14ac:dyDescent="0.2">
      <c r="A95" s="2" t="s">
        <v>52</v>
      </c>
      <c r="B95" s="21">
        <f>+'Summary Medians'!$G$258</f>
        <v>26840</v>
      </c>
      <c r="C95" s="21">
        <f>+'Summary Medians'!$G$259</f>
        <v>30628</v>
      </c>
      <c r="D95" s="21">
        <f>+'Summary Medians'!$G$260</f>
        <v>21578</v>
      </c>
      <c r="E95" s="21">
        <f>+'Summary Medians'!$G$261</f>
        <v>20160</v>
      </c>
      <c r="F95" s="21">
        <f>+'Summary Medians'!$G$262</f>
        <v>20841</v>
      </c>
      <c r="G95" s="21">
        <f>+'Summary Medians'!$G$263</f>
        <v>22475</v>
      </c>
      <c r="H95" s="102">
        <f>+'Summary Medians'!$G$264</f>
        <v>23008</v>
      </c>
      <c r="L95" s="86"/>
      <c r="M95" s="86"/>
      <c r="N95" s="86"/>
      <c r="O95" s="86"/>
      <c r="P95" s="86"/>
      <c r="Q95" s="86"/>
      <c r="R95" s="86"/>
      <c r="S95" s="86"/>
    </row>
    <row r="96" spans="1:19" x14ac:dyDescent="0.2">
      <c r="A96" s="8" t="s">
        <v>53</v>
      </c>
      <c r="B96" s="26">
        <f>+'Summary Medians'!$G$275</f>
        <v>18868</v>
      </c>
      <c r="C96" s="26">
        <f>+'Summary Medians'!$G$276</f>
        <v>0</v>
      </c>
      <c r="D96" s="26">
        <f>+'Summary Medians'!$G$277</f>
        <v>13930</v>
      </c>
      <c r="E96" s="26">
        <f>+'Summary Medians'!$G$278</f>
        <v>0</v>
      </c>
      <c r="F96" s="26">
        <f>+'Summary Medians'!$G$279</f>
        <v>13183</v>
      </c>
      <c r="G96" s="26">
        <f>+'Summary Medians'!$G$280</f>
        <v>13130</v>
      </c>
      <c r="H96" s="104">
        <f>+'Summary Medians'!$G$281</f>
        <v>13682</v>
      </c>
      <c r="L96" s="86"/>
      <c r="M96" s="86"/>
      <c r="N96" s="86"/>
      <c r="O96" s="86"/>
      <c r="P96" s="86"/>
      <c r="Q96" s="86"/>
      <c r="R96" s="86"/>
      <c r="S96" s="86"/>
    </row>
    <row r="97" spans="1:19" ht="40.5" customHeight="1" x14ac:dyDescent="0.2">
      <c r="A97" s="624" t="s">
        <v>56</v>
      </c>
      <c r="B97" s="624"/>
      <c r="C97" s="624"/>
      <c r="D97" s="624"/>
      <c r="E97" s="624"/>
      <c r="F97" s="624"/>
      <c r="G97" s="624"/>
      <c r="H97" s="624"/>
      <c r="L97" s="86"/>
      <c r="M97" s="86"/>
      <c r="N97" s="86"/>
      <c r="O97" s="86"/>
      <c r="P97" s="86"/>
      <c r="Q97" s="86"/>
      <c r="R97" s="86"/>
      <c r="S97" s="86"/>
    </row>
    <row r="98" spans="1:19" ht="15.75" x14ac:dyDescent="0.25">
      <c r="A98"/>
      <c r="B98"/>
      <c r="C98"/>
      <c r="D98"/>
      <c r="E98"/>
      <c r="F98"/>
      <c r="G98"/>
      <c r="H98" s="218" t="s">
        <v>1144</v>
      </c>
      <c r="L98" s="86"/>
      <c r="M98" s="86"/>
      <c r="N98" s="86"/>
      <c r="O98" s="86"/>
      <c r="P98" s="86"/>
      <c r="Q98" s="86"/>
      <c r="R98" s="86"/>
      <c r="S98" s="86"/>
    </row>
    <row r="99" spans="1:19" ht="18" x14ac:dyDescent="0.25">
      <c r="A99" s="625" t="s">
        <v>301</v>
      </c>
      <c r="B99" s="625"/>
      <c r="C99" s="625"/>
      <c r="D99" s="625"/>
      <c r="E99" s="625"/>
      <c r="F99" s="625"/>
      <c r="G99" s="625"/>
      <c r="H99" s="625"/>
      <c r="I99" s="625"/>
      <c r="J99" s="625"/>
      <c r="L99" s="86"/>
      <c r="M99" s="86"/>
      <c r="N99" s="86"/>
      <c r="O99" s="86"/>
      <c r="P99" s="86"/>
      <c r="Q99" s="86"/>
      <c r="R99" s="86"/>
      <c r="S99" s="86"/>
    </row>
    <row r="100" spans="1:19" ht="9" customHeight="1" x14ac:dyDescent="0.2">
      <c r="A100" s="72"/>
      <c r="B100" s="72"/>
      <c r="C100" s="72"/>
      <c r="D100" s="72"/>
      <c r="E100" s="72"/>
      <c r="F100" s="72"/>
      <c r="G100" s="72"/>
      <c r="H100" s="72"/>
      <c r="I100" s="72"/>
      <c r="J100" s="96"/>
      <c r="L100" s="86"/>
      <c r="M100" s="86"/>
      <c r="N100" s="86"/>
      <c r="O100" s="86"/>
      <c r="P100" s="86"/>
      <c r="Q100" s="86"/>
      <c r="R100" s="86"/>
      <c r="S100" s="86"/>
    </row>
    <row r="101" spans="1:19" ht="15.75" x14ac:dyDescent="0.25">
      <c r="A101" s="626" t="s">
        <v>36</v>
      </c>
      <c r="B101" s="626"/>
      <c r="C101" s="626"/>
      <c r="D101" s="626"/>
      <c r="E101" s="626"/>
      <c r="F101" s="626"/>
      <c r="G101" s="626"/>
      <c r="H101" s="626"/>
      <c r="I101" s="626"/>
      <c r="J101" s="626"/>
      <c r="L101" s="86"/>
      <c r="M101" s="86"/>
      <c r="N101" s="86"/>
      <c r="O101" s="86"/>
      <c r="P101" s="86"/>
      <c r="Q101" s="86"/>
      <c r="R101" s="86"/>
      <c r="S101" s="86"/>
    </row>
    <row r="102" spans="1:19" ht="15.75" x14ac:dyDescent="0.25">
      <c r="A102" s="626" t="s">
        <v>54</v>
      </c>
      <c r="B102" s="626"/>
      <c r="C102" s="626"/>
      <c r="D102" s="626"/>
      <c r="E102" s="626"/>
      <c r="F102" s="626"/>
      <c r="G102" s="626"/>
      <c r="H102" s="626"/>
      <c r="I102" s="626"/>
      <c r="J102" s="626"/>
      <c r="L102" s="86"/>
      <c r="M102" s="86"/>
      <c r="N102" s="86"/>
      <c r="O102" s="86"/>
      <c r="P102" s="86"/>
      <c r="Q102" s="86"/>
      <c r="R102" s="86"/>
      <c r="S102" s="86"/>
    </row>
    <row r="103" spans="1:19" ht="15.75" x14ac:dyDescent="0.25">
      <c r="A103" s="626" t="s">
        <v>1142</v>
      </c>
      <c r="B103" s="626"/>
      <c r="C103" s="626"/>
      <c r="D103" s="626"/>
      <c r="E103" s="626"/>
      <c r="F103" s="626"/>
      <c r="G103" s="626"/>
      <c r="H103" s="626"/>
      <c r="I103" s="626"/>
      <c r="J103" s="626"/>
      <c r="L103" s="86"/>
      <c r="M103" s="86"/>
      <c r="N103" s="86"/>
      <c r="O103" s="86"/>
      <c r="P103" s="86"/>
      <c r="Q103" s="86"/>
      <c r="R103" s="86"/>
      <c r="S103" s="86"/>
    </row>
    <row r="104" spans="1:19" ht="12" customHeight="1" x14ac:dyDescent="0.2">
      <c r="A104" s="2"/>
      <c r="B104" s="2"/>
      <c r="C104" s="2"/>
      <c r="D104" s="2"/>
      <c r="E104" s="2"/>
      <c r="F104" s="2"/>
      <c r="G104" s="2"/>
      <c r="H104" s="2"/>
      <c r="I104" s="2"/>
      <c r="J104" s="13"/>
      <c r="L104" s="86"/>
      <c r="M104" s="86"/>
      <c r="N104" s="86"/>
      <c r="O104" s="86"/>
      <c r="P104" s="86"/>
      <c r="Q104" s="86"/>
      <c r="R104" s="86"/>
      <c r="S104" s="86"/>
    </row>
    <row r="105" spans="1:19" x14ac:dyDescent="0.2">
      <c r="A105" s="3"/>
      <c r="B105" s="11" t="s">
        <v>127</v>
      </c>
      <c r="C105" s="11"/>
      <c r="D105" s="11"/>
      <c r="E105" s="11"/>
      <c r="F105" s="74"/>
      <c r="G105" s="75" t="s">
        <v>85</v>
      </c>
      <c r="H105" s="11"/>
      <c r="I105" s="11"/>
      <c r="J105" s="105"/>
      <c r="L105" s="86"/>
      <c r="M105" s="86"/>
      <c r="N105" s="86"/>
      <c r="O105" s="86"/>
      <c r="P105" s="86"/>
      <c r="Q105" s="86"/>
      <c r="R105" s="86"/>
      <c r="S105" s="86"/>
    </row>
    <row r="106" spans="1:19" ht="36" x14ac:dyDescent="0.2">
      <c r="A106" s="80"/>
      <c r="B106" s="65" t="s">
        <v>108</v>
      </c>
      <c r="C106" s="79">
        <v>1</v>
      </c>
      <c r="D106" s="79">
        <v>2</v>
      </c>
      <c r="E106" s="79">
        <v>3</v>
      </c>
      <c r="F106" s="81" t="s">
        <v>129</v>
      </c>
      <c r="G106" s="79">
        <v>1</v>
      </c>
      <c r="H106" s="79">
        <v>2</v>
      </c>
      <c r="I106" s="45" t="s">
        <v>343</v>
      </c>
      <c r="J106" s="93" t="s">
        <v>129</v>
      </c>
      <c r="L106" s="86"/>
      <c r="M106" s="86"/>
      <c r="N106" s="86"/>
      <c r="O106" s="86"/>
      <c r="P106" s="86"/>
      <c r="Q106" s="86"/>
      <c r="R106" s="86"/>
      <c r="S106" s="86"/>
    </row>
    <row r="107" spans="1:19" ht="9" customHeight="1" x14ac:dyDescent="0.2">
      <c r="A107" s="5"/>
      <c r="B107" s="9"/>
      <c r="C107" s="9"/>
      <c r="D107" s="9"/>
      <c r="E107" s="52"/>
      <c r="F107" s="53"/>
      <c r="G107" s="59"/>
      <c r="H107" s="60"/>
      <c r="I107" s="60"/>
      <c r="J107" s="61"/>
      <c r="L107" s="86"/>
      <c r="M107" s="86"/>
      <c r="N107" s="86"/>
      <c r="O107" s="86"/>
      <c r="P107" s="86"/>
      <c r="Q107" s="86"/>
      <c r="R107" s="86"/>
      <c r="S107" s="86"/>
    </row>
    <row r="108" spans="1:19" x14ac:dyDescent="0.2">
      <c r="A108" s="6" t="s">
        <v>110</v>
      </c>
      <c r="B108" s="17">
        <f>'Summary Medians'!$G10</f>
        <v>11289</v>
      </c>
      <c r="C108" s="17">
        <f>'Summary Medians'!$G11</f>
        <v>8237</v>
      </c>
      <c r="D108" s="17">
        <f>'Summary Medians'!$G12</f>
        <v>8373</v>
      </c>
      <c r="E108" s="17">
        <f>'Summary Medians'!$G13</f>
        <v>7410</v>
      </c>
      <c r="F108" s="35">
        <f>+'Summary Medians'!$G$14</f>
        <v>8271</v>
      </c>
      <c r="G108" s="18">
        <f>+'Summary Medians'!$G$15</f>
        <v>5172</v>
      </c>
      <c r="H108" s="41">
        <f>+'Summary Medians'!$G$16</f>
        <v>2700</v>
      </c>
      <c r="I108" s="54">
        <f>+'Summary Medians'!$G$17</f>
        <v>7525</v>
      </c>
      <c r="J108" s="18">
        <f>+'Summary Medians'!$G$18</f>
        <v>4520</v>
      </c>
      <c r="L108" s="86"/>
      <c r="M108" s="86"/>
      <c r="N108" s="86"/>
      <c r="O108" s="86"/>
      <c r="P108" s="86"/>
      <c r="Q108" s="86"/>
      <c r="R108" s="86"/>
      <c r="S108" s="86"/>
    </row>
    <row r="109" spans="1:19" ht="8.25" customHeight="1" x14ac:dyDescent="0.2">
      <c r="A109" s="6"/>
      <c r="B109" s="39"/>
      <c r="C109" s="39"/>
      <c r="D109" s="39"/>
      <c r="E109" s="39"/>
      <c r="F109" s="35"/>
      <c r="G109" s="20"/>
      <c r="H109" s="42"/>
      <c r="I109" s="47"/>
      <c r="J109" s="20"/>
      <c r="L109" s="86"/>
      <c r="M109" s="86"/>
      <c r="N109" s="86"/>
      <c r="O109" s="86"/>
      <c r="P109" s="86"/>
      <c r="Q109" s="86"/>
      <c r="R109" s="86"/>
      <c r="S109" s="86"/>
    </row>
    <row r="110" spans="1:19" x14ac:dyDescent="0.2">
      <c r="A110" s="2" t="s">
        <v>39</v>
      </c>
      <c r="B110" s="21">
        <f>'Summary Medians'!$G27</f>
        <v>0</v>
      </c>
      <c r="C110" s="21">
        <f>'Summary Medians'!$G28</f>
        <v>7335</v>
      </c>
      <c r="D110" s="21">
        <f>'Summary Medians'!$G29</f>
        <v>7410</v>
      </c>
      <c r="E110" s="21">
        <f>'Summary Medians'!$G30</f>
        <v>7320</v>
      </c>
      <c r="F110" s="35">
        <f>+'Summary Medians'!$G$31</f>
        <v>7410</v>
      </c>
      <c r="G110" s="22">
        <f>+'Summary Medians'!$G$32</f>
        <v>7320</v>
      </c>
      <c r="H110" s="25">
        <f>+'Summary Medians'!$G$33</f>
        <v>7350</v>
      </c>
      <c r="I110" s="46">
        <f>+'Summary Medians'!$G$34</f>
        <v>0</v>
      </c>
      <c r="J110" s="20">
        <f>+'Summary Medians'!$G$35</f>
        <v>7320</v>
      </c>
      <c r="L110" s="86"/>
      <c r="M110" s="86"/>
      <c r="N110" s="86"/>
      <c r="O110" s="86"/>
      <c r="P110" s="86"/>
      <c r="Q110" s="86"/>
      <c r="R110" s="86"/>
      <c r="S110" s="86"/>
    </row>
    <row r="111" spans="1:19" x14ac:dyDescent="0.2">
      <c r="A111" s="2" t="s">
        <v>40</v>
      </c>
      <c r="B111" s="21">
        <f>'Summary Medians'!$G44</f>
        <v>0</v>
      </c>
      <c r="C111" s="21">
        <f>'Summary Medians'!$G45</f>
        <v>5423</v>
      </c>
      <c r="D111" s="21">
        <f>'Summary Medians'!$G46</f>
        <v>4600</v>
      </c>
      <c r="E111" s="21">
        <f>'Summary Medians'!$G47</f>
        <v>4901</v>
      </c>
      <c r="F111" s="35">
        <f>+'Summary Medians'!$G$48</f>
        <v>4888</v>
      </c>
      <c r="G111" s="22">
        <f>+'Summary Medians'!$G$49</f>
        <v>0</v>
      </c>
      <c r="H111" s="25">
        <f>+'Summary Medians'!$G$50</f>
        <v>0</v>
      </c>
      <c r="I111" s="46">
        <f>+'Summary Medians'!$G$51</f>
        <v>0</v>
      </c>
      <c r="J111" s="20">
        <f>+'Summary Medians'!$G$52</f>
        <v>0</v>
      </c>
      <c r="L111" s="86"/>
      <c r="M111" s="86"/>
      <c r="N111" s="86"/>
      <c r="O111" s="86"/>
      <c r="P111" s="86"/>
      <c r="Q111" s="86"/>
      <c r="R111" s="86"/>
      <c r="S111" s="86"/>
    </row>
    <row r="112" spans="1:19" x14ac:dyDescent="0.2">
      <c r="A112" s="2" t="s">
        <v>70</v>
      </c>
      <c r="B112" s="21">
        <f>'Summary Medians'!$G61</f>
        <v>0</v>
      </c>
      <c r="C112" s="21">
        <f>'Summary Medians'!$G62</f>
        <v>7562</v>
      </c>
      <c r="D112" s="21">
        <f>'Summary Medians'!$G63</f>
        <v>7562</v>
      </c>
      <c r="E112" s="21">
        <f>'Summary Medians'!$G64</f>
        <v>0</v>
      </c>
      <c r="F112" s="35">
        <f>+'Summary Medians'!$G$65</f>
        <v>7562</v>
      </c>
      <c r="G112" s="22">
        <f>+'Summary Medians'!$G$66</f>
        <v>0</v>
      </c>
      <c r="H112" s="25">
        <f>+'Summary Medians'!$G$67</f>
        <v>0</v>
      </c>
      <c r="I112" s="46">
        <f>+'Summary Medians'!$G$68</f>
        <v>0</v>
      </c>
      <c r="J112" s="20">
        <f>+'Summary Medians'!$G$69</f>
        <v>0</v>
      </c>
      <c r="L112" s="86"/>
      <c r="M112" s="86"/>
      <c r="N112" s="86"/>
      <c r="O112" s="86"/>
      <c r="P112" s="86"/>
      <c r="Q112" s="86"/>
      <c r="R112" s="86"/>
      <c r="S112" s="86"/>
    </row>
    <row r="113" spans="1:19" x14ac:dyDescent="0.2">
      <c r="A113" s="7" t="s">
        <v>41</v>
      </c>
      <c r="B113" s="19">
        <f>'Summary Medians'!$G78</f>
        <v>11656</v>
      </c>
      <c r="C113" s="19">
        <f>'Summary Medians'!$G79</f>
        <v>11377</v>
      </c>
      <c r="D113" s="19">
        <f>'Summary Medians'!$G80</f>
        <v>11717</v>
      </c>
      <c r="E113" s="19">
        <f>'Summary Medians'!$G81</f>
        <v>12526</v>
      </c>
      <c r="F113" s="35">
        <f>+'Summary Medians'!$G$82</f>
        <v>11574</v>
      </c>
      <c r="G113" s="20">
        <f>+'Summary Medians'!$G$83</f>
        <v>0</v>
      </c>
      <c r="H113" s="42">
        <f>+'Summary Medians'!$G$84</f>
        <v>0</v>
      </c>
      <c r="I113" s="47">
        <f>+'Summary Medians'!$G$85</f>
        <v>0</v>
      </c>
      <c r="J113" s="20">
        <f>+'Summary Medians'!$G$86</f>
        <v>0</v>
      </c>
      <c r="L113" s="86"/>
      <c r="M113" s="86"/>
      <c r="N113" s="86"/>
      <c r="O113" s="86"/>
      <c r="P113" s="86"/>
      <c r="Q113" s="86"/>
      <c r="R113" s="86"/>
      <c r="S113" s="86"/>
    </row>
    <row r="114" spans="1:19" ht="16.5" customHeight="1" x14ac:dyDescent="0.2">
      <c r="A114" s="7"/>
      <c r="B114" s="21"/>
      <c r="C114" s="21"/>
      <c r="D114" s="21"/>
      <c r="E114" s="21"/>
      <c r="F114" s="35"/>
      <c r="G114" s="20"/>
      <c r="H114" s="42"/>
      <c r="I114" s="47"/>
      <c r="J114" s="20"/>
      <c r="L114" s="86"/>
      <c r="M114" s="86"/>
      <c r="N114" s="86"/>
      <c r="O114" s="86"/>
      <c r="P114" s="86"/>
      <c r="Q114" s="86"/>
      <c r="R114" s="86"/>
      <c r="S114" s="86"/>
    </row>
    <row r="115" spans="1:19" x14ac:dyDescent="0.2">
      <c r="A115" s="6" t="s">
        <v>42</v>
      </c>
      <c r="B115" s="19">
        <f>'Summary Medians'!$G95</f>
        <v>11310</v>
      </c>
      <c r="C115" s="19">
        <f>'Summary Medians'!$G96</f>
        <v>10552</v>
      </c>
      <c r="D115" s="19">
        <f>'Summary Medians'!$G97</f>
        <v>10621</v>
      </c>
      <c r="E115" s="19">
        <f>'Summary Medians'!$G98</f>
        <v>10449</v>
      </c>
      <c r="F115" s="35">
        <f>+'Summary Medians'!$G$99</f>
        <v>10669</v>
      </c>
      <c r="G115" s="20">
        <f>+'Summary Medians'!$G$100</f>
        <v>5159</v>
      </c>
      <c r="H115" s="42">
        <f>+'Summary Medians'!$G$101</f>
        <v>0</v>
      </c>
      <c r="I115" s="47">
        <f>+'Summary Medians'!$G$102</f>
        <v>0</v>
      </c>
      <c r="J115" s="20">
        <f>+'Summary Medians'!$G$103</f>
        <v>5159</v>
      </c>
      <c r="L115" s="86"/>
      <c r="M115" s="86"/>
      <c r="N115" s="86"/>
      <c r="O115" s="86"/>
      <c r="P115" s="86"/>
      <c r="Q115" s="86"/>
      <c r="R115" s="86"/>
      <c r="S115" s="86"/>
    </row>
    <row r="116" spans="1:19" x14ac:dyDescent="0.2">
      <c r="A116" s="2" t="s">
        <v>43</v>
      </c>
      <c r="B116" s="21">
        <f>'Summary Medians'!$G112</f>
        <v>0</v>
      </c>
      <c r="C116" s="21">
        <f>'Summary Medians'!$G113</f>
        <v>14700</v>
      </c>
      <c r="D116" s="21">
        <f>'Summary Medians'!$G114</f>
        <v>14700</v>
      </c>
      <c r="E116" s="21">
        <f>'Summary Medians'!$G115</f>
        <v>14700</v>
      </c>
      <c r="F116" s="35">
        <f>+'Summary Medians'!$G$116</f>
        <v>14700</v>
      </c>
      <c r="G116" s="22">
        <f>+'Summary Medians'!$G$117</f>
        <v>14700</v>
      </c>
      <c r="H116" s="25">
        <f>+'Summary Medians'!$G$118</f>
        <v>0</v>
      </c>
      <c r="I116" s="46">
        <f>+'Summary Medians'!$G$120</f>
        <v>14700</v>
      </c>
      <c r="J116" s="20">
        <f>+'Summary Medians'!$G$120</f>
        <v>14700</v>
      </c>
      <c r="L116" s="86"/>
      <c r="M116" s="86"/>
      <c r="N116" s="86"/>
      <c r="O116" s="86"/>
      <c r="P116" s="86"/>
      <c r="Q116" s="86"/>
      <c r="R116" s="86"/>
      <c r="S116" s="86"/>
    </row>
    <row r="117" spans="1:19" x14ac:dyDescent="0.2">
      <c r="A117" s="2" t="s">
        <v>44</v>
      </c>
      <c r="B117" s="19">
        <f>'Summary Medians'!$G129</f>
        <v>0</v>
      </c>
      <c r="C117" s="19">
        <f>'Summary Medians'!$G130</f>
        <v>6995</v>
      </c>
      <c r="D117" s="19">
        <f>'Summary Medians'!$G131</f>
        <v>6785</v>
      </c>
      <c r="E117" s="19">
        <f>'Summary Medians'!$G132</f>
        <v>5655</v>
      </c>
      <c r="F117" s="35">
        <f>+'Summary Medians'!$G$133</f>
        <v>6137</v>
      </c>
      <c r="G117" s="20">
        <f>+'Summary Medians'!$G$134</f>
        <v>5604</v>
      </c>
      <c r="H117" s="42">
        <f>+'Summary Medians'!$G$135</f>
        <v>0</v>
      </c>
      <c r="I117" s="47">
        <f>+'Summary Medians'!$G$136</f>
        <v>0</v>
      </c>
      <c r="J117" s="20">
        <f>+'Summary Medians'!$G$137</f>
        <v>5604</v>
      </c>
      <c r="L117" s="86"/>
      <c r="M117" s="86"/>
      <c r="N117" s="86"/>
      <c r="O117" s="86"/>
      <c r="P117" s="86"/>
      <c r="Q117" s="86"/>
      <c r="R117" s="86"/>
      <c r="S117" s="86"/>
    </row>
    <row r="118" spans="1:19" x14ac:dyDescent="0.2">
      <c r="A118" s="6" t="s">
        <v>45</v>
      </c>
      <c r="B118" s="19">
        <f>'Summary Medians'!$G146</f>
        <v>0</v>
      </c>
      <c r="C118" s="19">
        <f>'Summary Medians'!$G147</f>
        <v>9791</v>
      </c>
      <c r="D118" s="19">
        <f>'Summary Medians'!$G148</f>
        <v>7944</v>
      </c>
      <c r="E118" s="19">
        <f>'Summary Medians'!$G149</f>
        <v>8370</v>
      </c>
      <c r="F118" s="35">
        <f>+'Summary Medians'!$G$150</f>
        <v>8277</v>
      </c>
      <c r="G118" s="20">
        <f>+'Summary Medians'!$G$151</f>
        <v>0</v>
      </c>
      <c r="H118" s="42">
        <f>+'Summary Medians'!$G$152</f>
        <v>0</v>
      </c>
      <c r="I118" s="47">
        <f>+'Summary Medians'!$G$153</f>
        <v>0</v>
      </c>
      <c r="J118" s="20">
        <f>+'Summary Medians'!$G$154</f>
        <v>0</v>
      </c>
      <c r="L118" s="86"/>
      <c r="M118" s="86"/>
      <c r="N118" s="86"/>
      <c r="O118" s="86"/>
      <c r="P118" s="86"/>
      <c r="Q118" s="86"/>
      <c r="R118" s="86"/>
      <c r="S118" s="86"/>
    </row>
    <row r="119" spans="1:19" ht="15" customHeight="1" x14ac:dyDescent="0.2">
      <c r="A119" s="6"/>
      <c r="B119" s="19"/>
      <c r="C119" s="19"/>
      <c r="D119" s="19"/>
      <c r="E119" s="19"/>
      <c r="F119" s="35"/>
      <c r="G119" s="20"/>
      <c r="H119" s="42"/>
      <c r="I119" s="47"/>
      <c r="J119" s="20"/>
      <c r="L119" s="86"/>
      <c r="M119" s="86"/>
      <c r="N119" s="86"/>
      <c r="O119" s="86"/>
      <c r="P119" s="86"/>
      <c r="Q119" s="86"/>
      <c r="R119" s="86"/>
      <c r="S119" s="86"/>
    </row>
    <row r="120" spans="1:19" x14ac:dyDescent="0.2">
      <c r="A120" s="2" t="s">
        <v>46</v>
      </c>
      <c r="B120" s="21">
        <f>'Summary Medians'!$G163</f>
        <v>0</v>
      </c>
      <c r="C120" s="21">
        <f>'Summary Medians'!$G164</f>
        <v>4384</v>
      </c>
      <c r="D120" s="21">
        <f>'Summary Medians'!$G165</f>
        <v>4272</v>
      </c>
      <c r="E120" s="21">
        <f>'Summary Medians'!$G166</f>
        <v>5095</v>
      </c>
      <c r="F120" s="35">
        <f>+'Summary Medians'!$G$167</f>
        <v>4450</v>
      </c>
      <c r="G120" s="22">
        <f>+'Summary Medians'!$G$168</f>
        <v>0</v>
      </c>
      <c r="H120" s="25">
        <f>+'Summary Medians'!$G$169</f>
        <v>0</v>
      </c>
      <c r="I120" s="46">
        <f>+'Summary Medians'!$G$170</f>
        <v>0</v>
      </c>
      <c r="J120" s="20">
        <f>+'Summary Medians'!$G$171</f>
        <v>0</v>
      </c>
      <c r="L120" s="86"/>
      <c r="M120" s="86"/>
      <c r="N120" s="86"/>
      <c r="O120" s="86"/>
      <c r="P120" s="86"/>
      <c r="Q120" s="86"/>
      <c r="R120" s="86"/>
      <c r="S120" s="86"/>
    </row>
    <row r="121" spans="1:19" x14ac:dyDescent="0.2">
      <c r="A121" s="2" t="s">
        <v>47</v>
      </c>
      <c r="B121" s="21">
        <f>'Summary Medians'!$G180</f>
        <v>0</v>
      </c>
      <c r="C121" s="21">
        <f>'Summary Medians'!$G181</f>
        <v>8463</v>
      </c>
      <c r="D121" s="21">
        <f>'Summary Medians'!$G182</f>
        <v>8424</v>
      </c>
      <c r="E121" s="21">
        <f>'Summary Medians'!$G183</f>
        <v>8425</v>
      </c>
      <c r="F121" s="35">
        <f>+'Summary Medians'!$G$184</f>
        <v>8425</v>
      </c>
      <c r="G121" s="22">
        <f>+'Summary Medians'!$G$185</f>
        <v>0</v>
      </c>
      <c r="H121" s="25">
        <f>+'Summary Medians'!$G$186</f>
        <v>0</v>
      </c>
      <c r="I121" s="46">
        <f>+'Summary Medians'!$G$187</f>
        <v>0</v>
      </c>
      <c r="J121" s="19">
        <f>+'Summary Medians'!$G$188</f>
        <v>0</v>
      </c>
      <c r="L121" s="86"/>
      <c r="M121" s="86"/>
      <c r="N121" s="86"/>
      <c r="O121" s="86"/>
      <c r="P121" s="86"/>
      <c r="Q121" s="86"/>
      <c r="R121" s="86"/>
      <c r="S121" s="86"/>
    </row>
    <row r="122" spans="1:19" x14ac:dyDescent="0.2">
      <c r="A122" s="2" t="s">
        <v>48</v>
      </c>
      <c r="B122" s="21">
        <f>'Summary Medians'!$G197</f>
        <v>9517</v>
      </c>
      <c r="C122" s="21">
        <f>'Summary Medians'!$G198</f>
        <v>8604</v>
      </c>
      <c r="D122" s="21">
        <f>'Summary Medians'!$G199</f>
        <v>6301</v>
      </c>
      <c r="E122" s="21">
        <f>'Summary Medians'!$G200</f>
        <v>7373</v>
      </c>
      <c r="F122" s="35">
        <f>+'Summary Medians'!$G$201</f>
        <v>7685</v>
      </c>
      <c r="G122" s="22">
        <f>+'Summary Medians'!$G$202</f>
        <v>4545</v>
      </c>
      <c r="H122" s="25">
        <f>+'Summary Medians'!$G$203</f>
        <v>2700</v>
      </c>
      <c r="I122" s="46">
        <f>+'Summary Medians'!$G$204</f>
        <v>0</v>
      </c>
      <c r="J122" s="19">
        <f>+'Summary Medians'!$G$205</f>
        <v>2700</v>
      </c>
      <c r="L122" s="86"/>
      <c r="M122" s="86"/>
      <c r="N122" s="86"/>
      <c r="O122" s="86"/>
      <c r="P122" s="86"/>
      <c r="Q122" s="86"/>
      <c r="R122" s="86"/>
      <c r="S122" s="86"/>
    </row>
    <row r="123" spans="1:19" x14ac:dyDescent="0.2">
      <c r="A123" s="2" t="s">
        <v>49</v>
      </c>
      <c r="B123" s="21">
        <f>'Summary Medians'!$G214</f>
        <v>0</v>
      </c>
      <c r="C123" s="21">
        <f>'Summary Medians'!$G215</f>
        <v>7000</v>
      </c>
      <c r="D123" s="21">
        <f>'Summary Medians'!$G216</f>
        <v>7716</v>
      </c>
      <c r="E123" s="21">
        <f>'Summary Medians'!$G217</f>
        <v>11685</v>
      </c>
      <c r="F123" s="35">
        <f>+'Summary Medians'!$G$218</f>
        <v>7813</v>
      </c>
      <c r="G123" s="22">
        <f>+'Summary Medians'!$G$219</f>
        <v>0</v>
      </c>
      <c r="H123" s="25">
        <f>+'Summary Medians'!$G$220</f>
        <v>0</v>
      </c>
      <c r="I123" s="46">
        <f>+'Summary Medians'!$G$221</f>
        <v>0</v>
      </c>
      <c r="J123" s="19">
        <f>+'Summary Medians'!$G$222</f>
        <v>0</v>
      </c>
      <c r="L123" s="86"/>
      <c r="M123" s="86"/>
      <c r="N123" s="86"/>
      <c r="O123" s="86"/>
      <c r="P123" s="86"/>
      <c r="Q123" s="86"/>
      <c r="R123" s="86"/>
      <c r="S123" s="86"/>
    </row>
    <row r="124" spans="1:19" ht="15.75" customHeight="1" x14ac:dyDescent="0.2">
      <c r="A124" s="2"/>
      <c r="B124" s="21"/>
      <c r="C124" s="21"/>
      <c r="D124" s="21"/>
      <c r="E124" s="21"/>
      <c r="F124" s="35"/>
      <c r="G124" s="22"/>
      <c r="H124" s="25"/>
      <c r="I124" s="46"/>
      <c r="J124" s="19"/>
      <c r="L124" s="86"/>
      <c r="M124" s="86"/>
      <c r="N124" s="86"/>
      <c r="O124" s="86"/>
      <c r="P124" s="86"/>
      <c r="Q124" s="86"/>
      <c r="R124" s="86"/>
      <c r="S124" s="86"/>
    </row>
    <row r="125" spans="1:19" x14ac:dyDescent="0.2">
      <c r="A125" s="2" t="s">
        <v>50</v>
      </c>
      <c r="B125" s="21">
        <f>'Summary Medians'!$G231</f>
        <v>0</v>
      </c>
      <c r="C125" s="21">
        <f>'Summary Medians'!$G232</f>
        <v>14349</v>
      </c>
      <c r="D125" s="21">
        <f>'Summary Medians'!$G233</f>
        <v>14314</v>
      </c>
      <c r="E125" s="21">
        <f>'Summary Medians'!$G234</f>
        <v>0</v>
      </c>
      <c r="F125" s="35">
        <f>+'Summary Medians'!$G$235</f>
        <v>14315</v>
      </c>
      <c r="G125" s="22">
        <f>+'Summary Medians'!$G$236</f>
        <v>0</v>
      </c>
      <c r="H125" s="25">
        <f>+'Summary Medians'!$G$237</f>
        <v>0</v>
      </c>
      <c r="I125" s="46">
        <f>+'Summary Medians'!$G$238</f>
        <v>0</v>
      </c>
      <c r="J125" s="19">
        <f>+'Summary Medians'!$G$239</f>
        <v>0</v>
      </c>
      <c r="L125" s="86"/>
      <c r="M125" s="86"/>
      <c r="N125" s="86"/>
      <c r="O125" s="86"/>
      <c r="P125" s="86"/>
      <c r="Q125" s="86"/>
      <c r="R125" s="86"/>
      <c r="S125" s="86"/>
    </row>
    <row r="126" spans="1:19" x14ac:dyDescent="0.2">
      <c r="A126" s="6" t="s">
        <v>51</v>
      </c>
      <c r="B126" s="21">
        <f>'Summary Medians'!$G248</f>
        <v>4725</v>
      </c>
      <c r="C126" s="21">
        <f>'Summary Medians'!$G249</f>
        <v>4823</v>
      </c>
      <c r="D126" s="21">
        <f>'Summary Medians'!$G250</f>
        <v>4418</v>
      </c>
      <c r="E126" s="21">
        <f>'Summary Medians'!$G251</f>
        <v>4530</v>
      </c>
      <c r="F126" s="35">
        <f>+'Summary Medians'!$G$252</f>
        <v>4530</v>
      </c>
      <c r="G126" s="22">
        <f>+'Summary Medians'!$G$253</f>
        <v>0</v>
      </c>
      <c r="H126" s="25">
        <f>+'Summary Medians'!$G$254</f>
        <v>0</v>
      </c>
      <c r="I126" s="46">
        <f>+'Summary Medians'!$G$255</f>
        <v>0</v>
      </c>
      <c r="J126" s="19">
        <f>+'Summary Medians'!$G$256</f>
        <v>0</v>
      </c>
      <c r="L126" s="86"/>
      <c r="M126" s="86"/>
      <c r="N126" s="86"/>
      <c r="O126" s="86"/>
      <c r="P126" s="86"/>
      <c r="Q126" s="86"/>
      <c r="R126" s="86"/>
      <c r="S126" s="86"/>
    </row>
    <row r="127" spans="1:19" x14ac:dyDescent="0.2">
      <c r="A127" s="2" t="s">
        <v>76</v>
      </c>
      <c r="B127" s="21">
        <f>'Summary Medians'!$G265</f>
        <v>0</v>
      </c>
      <c r="C127" s="21">
        <f>'Summary Medians'!$G266</f>
        <v>9498</v>
      </c>
      <c r="D127" s="21">
        <f>'Summary Medians'!$G267</f>
        <v>9498</v>
      </c>
      <c r="E127" s="21">
        <f>'Summary Medians'!$G268</f>
        <v>9498</v>
      </c>
      <c r="F127" s="35">
        <f>+'Summary Medians'!$G$269</f>
        <v>9498</v>
      </c>
      <c r="G127" s="22">
        <f>+'Summary Medians'!$G$270</f>
        <v>0</v>
      </c>
      <c r="H127" s="25">
        <f>+'Summary Medians'!$G$271</f>
        <v>0</v>
      </c>
      <c r="I127" s="46">
        <f>+'Summary Medians'!$G$272</f>
        <v>0</v>
      </c>
      <c r="J127" s="19">
        <f>+'Summary Medians'!$G$273</f>
        <v>0</v>
      </c>
      <c r="L127" s="86"/>
      <c r="M127" s="86"/>
      <c r="N127" s="86"/>
      <c r="O127" s="86"/>
      <c r="P127" s="86"/>
      <c r="Q127" s="86"/>
      <c r="R127" s="86"/>
      <c r="S127" s="86"/>
    </row>
    <row r="128" spans="1:19" x14ac:dyDescent="0.2">
      <c r="A128" s="8" t="s">
        <v>53</v>
      </c>
      <c r="B128" s="23">
        <f>'Summary Medians'!$G282</f>
        <v>8995</v>
      </c>
      <c r="C128" s="23">
        <f>'Summary Medians'!$G283</f>
        <v>0</v>
      </c>
      <c r="D128" s="23">
        <f>'Summary Medians'!$G284</f>
        <v>8106</v>
      </c>
      <c r="E128" s="23">
        <f>'Summary Medians'!$G285</f>
        <v>7488</v>
      </c>
      <c r="F128" s="36">
        <f>+'Summary Medians'!$G$286</f>
        <v>8160</v>
      </c>
      <c r="G128" s="24">
        <f>+'Summary Medians'!$G$287</f>
        <v>0</v>
      </c>
      <c r="H128" s="23">
        <f>+'Summary Medians'!$G$288</f>
        <v>0</v>
      </c>
      <c r="I128" s="48">
        <f>+'Summary Medians'!$G$289</f>
        <v>7525</v>
      </c>
      <c r="J128" s="23">
        <f>+'Summary Medians'!$G$290</f>
        <v>7525</v>
      </c>
      <c r="L128" s="86"/>
      <c r="M128" s="86"/>
      <c r="N128" s="86"/>
      <c r="O128" s="86"/>
      <c r="P128" s="86"/>
      <c r="Q128" s="86"/>
      <c r="R128" s="86"/>
      <c r="S128" s="86"/>
    </row>
    <row r="129" spans="1:19" ht="16.5" customHeight="1" x14ac:dyDescent="0.2">
      <c r="A129" s="119" t="s">
        <v>1145</v>
      </c>
      <c r="B129" s="1"/>
      <c r="C129" s="1"/>
      <c r="D129" s="1"/>
      <c r="E129" s="1"/>
      <c r="F129" s="1"/>
      <c r="G129" s="1"/>
      <c r="H129" s="1"/>
      <c r="I129" s="1"/>
      <c r="J129" s="30"/>
      <c r="L129" s="86"/>
      <c r="M129" s="86"/>
      <c r="N129" s="86"/>
      <c r="O129" s="86"/>
      <c r="P129" s="86"/>
      <c r="Q129" s="86"/>
      <c r="R129" s="86"/>
      <c r="S129" s="86"/>
    </row>
    <row r="130" spans="1:19" ht="61.5" customHeight="1" x14ac:dyDescent="0.2">
      <c r="A130" s="627" t="s">
        <v>407</v>
      </c>
      <c r="B130" s="627"/>
      <c r="C130" s="627"/>
      <c r="D130" s="627"/>
      <c r="E130" s="627"/>
      <c r="F130" s="627"/>
      <c r="G130" s="627"/>
      <c r="H130" s="627"/>
      <c r="I130" s="627"/>
      <c r="J130" s="627"/>
      <c r="L130" s="86"/>
      <c r="M130" s="86"/>
      <c r="N130" s="86"/>
      <c r="O130" s="86"/>
      <c r="P130" s="86"/>
      <c r="Q130" s="86"/>
      <c r="R130" s="86"/>
      <c r="S130" s="86"/>
    </row>
    <row r="131" spans="1:19" ht="15.75" x14ac:dyDescent="0.25">
      <c r="A131"/>
      <c r="B131"/>
      <c r="C131"/>
      <c r="D131"/>
      <c r="E131"/>
      <c r="F131"/>
      <c r="G131"/>
      <c r="H131"/>
      <c r="I131"/>
      <c r="J131" s="218" t="s">
        <v>1144</v>
      </c>
      <c r="L131" s="86"/>
      <c r="M131" s="86"/>
      <c r="N131" s="86"/>
      <c r="O131" s="86"/>
      <c r="P131" s="86"/>
      <c r="Q131" s="86"/>
      <c r="R131" s="86"/>
      <c r="S131" s="86"/>
    </row>
    <row r="132" spans="1:19" ht="18" x14ac:dyDescent="0.25">
      <c r="A132" s="625" t="s">
        <v>302</v>
      </c>
      <c r="B132" s="625"/>
      <c r="C132" s="625"/>
      <c r="D132" s="625"/>
      <c r="E132" s="625"/>
      <c r="F132" s="625"/>
      <c r="G132" s="625"/>
      <c r="H132" s="625"/>
      <c r="L132" s="86"/>
      <c r="M132" s="86"/>
      <c r="N132" s="86"/>
      <c r="O132" s="86"/>
      <c r="P132" s="86"/>
      <c r="Q132" s="86"/>
      <c r="R132" s="86"/>
      <c r="S132" s="86"/>
    </row>
    <row r="133" spans="1:19" ht="18" x14ac:dyDescent="0.25">
      <c r="A133" s="15"/>
      <c r="B133" s="15"/>
      <c r="C133" s="15"/>
      <c r="D133" s="15"/>
      <c r="E133" s="15"/>
      <c r="F133" s="15"/>
      <c r="G133" s="15"/>
      <c r="H133" s="50"/>
      <c r="L133" s="86"/>
      <c r="M133" s="86"/>
      <c r="N133" s="86"/>
      <c r="O133" s="86"/>
      <c r="P133" s="86"/>
      <c r="Q133" s="86"/>
      <c r="R133" s="86"/>
      <c r="S133" s="86"/>
    </row>
    <row r="134" spans="1:19" ht="15.75" x14ac:dyDescent="0.25">
      <c r="A134" s="626" t="s">
        <v>36</v>
      </c>
      <c r="B134" s="626"/>
      <c r="C134" s="626"/>
      <c r="D134" s="626"/>
      <c r="E134" s="626"/>
      <c r="F134" s="626"/>
      <c r="G134" s="626"/>
      <c r="H134" s="626"/>
      <c r="L134" s="86"/>
      <c r="M134" s="86"/>
      <c r="N134" s="86"/>
      <c r="O134" s="86"/>
      <c r="P134" s="86"/>
      <c r="Q134" s="86"/>
      <c r="R134" s="86"/>
      <c r="S134" s="86"/>
    </row>
    <row r="135" spans="1:19" ht="15.75" x14ac:dyDescent="0.25">
      <c r="A135" s="626" t="s">
        <v>55</v>
      </c>
      <c r="B135" s="626"/>
      <c r="C135" s="626"/>
      <c r="D135" s="626"/>
      <c r="E135" s="626"/>
      <c r="F135" s="626"/>
      <c r="G135" s="626"/>
      <c r="H135" s="626"/>
      <c r="L135" s="86"/>
      <c r="M135" s="86"/>
      <c r="N135" s="86"/>
      <c r="O135" s="86"/>
      <c r="P135" s="86"/>
      <c r="Q135" s="86"/>
      <c r="R135" s="86"/>
      <c r="S135" s="86"/>
    </row>
    <row r="136" spans="1:19" ht="15.75" x14ac:dyDescent="0.25">
      <c r="A136" s="626" t="s">
        <v>1143</v>
      </c>
      <c r="B136" s="626"/>
      <c r="C136" s="626"/>
      <c r="D136" s="626"/>
      <c r="E136" s="626"/>
      <c r="F136" s="626"/>
      <c r="G136" s="626"/>
      <c r="H136" s="626"/>
      <c r="L136" s="86"/>
      <c r="M136" s="86"/>
      <c r="N136" s="86"/>
      <c r="O136" s="86"/>
      <c r="P136" s="86"/>
      <c r="Q136" s="86"/>
      <c r="R136" s="86"/>
      <c r="S136" s="86"/>
    </row>
    <row r="137" spans="1:19" ht="15.75" x14ac:dyDescent="0.25">
      <c r="A137" s="10"/>
      <c r="B137" s="10"/>
      <c r="C137" s="10"/>
      <c r="D137" s="10"/>
      <c r="E137" s="10"/>
      <c r="F137" s="10"/>
      <c r="G137" s="10"/>
      <c r="H137" s="50"/>
      <c r="L137" s="86"/>
      <c r="M137" s="86"/>
      <c r="N137" s="86"/>
      <c r="O137" s="86"/>
      <c r="P137" s="86"/>
      <c r="Q137" s="86"/>
      <c r="R137" s="86"/>
      <c r="S137" s="86"/>
    </row>
    <row r="138" spans="1:19" x14ac:dyDescent="0.2">
      <c r="A138" s="11"/>
      <c r="B138" s="11" t="s">
        <v>38</v>
      </c>
      <c r="C138" s="11"/>
      <c r="D138" s="11"/>
      <c r="E138" s="11"/>
      <c r="F138" s="11"/>
      <c r="G138" s="11"/>
      <c r="H138" s="107"/>
      <c r="L138" s="86"/>
      <c r="M138" s="86"/>
      <c r="N138" s="86"/>
      <c r="O138" s="86"/>
      <c r="P138" s="86"/>
      <c r="Q138" s="86"/>
      <c r="R138" s="86"/>
      <c r="S138" s="86"/>
    </row>
    <row r="139" spans="1:19" x14ac:dyDescent="0.2">
      <c r="A139" s="78"/>
      <c r="B139" s="79">
        <v>1</v>
      </c>
      <c r="C139" s="79">
        <v>2</v>
      </c>
      <c r="D139" s="79">
        <v>3</v>
      </c>
      <c r="E139" s="79">
        <v>4</v>
      </c>
      <c r="F139" s="79">
        <v>5</v>
      </c>
      <c r="G139" s="79">
        <v>6</v>
      </c>
      <c r="H139" s="100" t="s">
        <v>129</v>
      </c>
    </row>
    <row r="140" spans="1:19" ht="15.75" x14ac:dyDescent="0.25">
      <c r="A140"/>
      <c r="B140" s="12"/>
      <c r="C140" s="12"/>
      <c r="D140" s="12"/>
      <c r="E140" s="12"/>
      <c r="F140" s="12"/>
      <c r="G140" s="62"/>
      <c r="H140" s="50"/>
    </row>
    <row r="141" spans="1:19" x14ac:dyDescent="0.2">
      <c r="A141" s="6" t="s">
        <v>110</v>
      </c>
      <c r="B141" s="66">
        <f>+'Summary Medians'!$J$3</f>
        <v>10241</v>
      </c>
      <c r="C141" s="66">
        <f>+'Summary Medians'!$J$4</f>
        <v>8561</v>
      </c>
      <c r="D141" s="66">
        <f>+'Summary Medians'!$J$5</f>
        <v>7621</v>
      </c>
      <c r="E141" s="66">
        <f>+'Summary Medians'!$J$6</f>
        <v>6866</v>
      </c>
      <c r="F141" s="66">
        <f>+'Summary Medians'!$J$7</f>
        <v>6060</v>
      </c>
      <c r="G141" s="66">
        <f>+'Summary Medians'!$J$8</f>
        <v>6383</v>
      </c>
      <c r="H141" s="101">
        <f>+'Summary Medians'!$J$9</f>
        <v>7771</v>
      </c>
    </row>
    <row r="142" spans="1:19" x14ac:dyDescent="0.2">
      <c r="A142" s="6"/>
      <c r="B142" s="39"/>
      <c r="C142" s="39"/>
      <c r="D142" s="39"/>
      <c r="E142" s="39"/>
      <c r="F142" s="39"/>
      <c r="G142" s="40"/>
      <c r="H142" s="108"/>
    </row>
    <row r="143" spans="1:19" x14ac:dyDescent="0.2">
      <c r="A143" s="2" t="s">
        <v>39</v>
      </c>
      <c r="B143" s="21">
        <f>+'Summary Medians'!$J$20</f>
        <v>9320</v>
      </c>
      <c r="C143" s="21">
        <f>+'Summary Medians'!$J$21</f>
        <v>9640</v>
      </c>
      <c r="D143" s="21">
        <f>+'Summary Medians'!$J$22</f>
        <v>8484</v>
      </c>
      <c r="E143" s="21">
        <f>+'Summary Medians'!$J$23</f>
        <v>7994</v>
      </c>
      <c r="F143" s="21">
        <f>+'Summary Medians'!$J$24</f>
        <v>7734</v>
      </c>
      <c r="G143" s="21">
        <f>+'Summary Medians'!$J$25</f>
        <v>0</v>
      </c>
      <c r="H143" s="102">
        <f>+'Summary Medians'!$J$26</f>
        <v>8430</v>
      </c>
    </row>
    <row r="144" spans="1:19" x14ac:dyDescent="0.2">
      <c r="A144" s="2" t="s">
        <v>40</v>
      </c>
      <c r="B144" s="21">
        <f>+'Summary Medians'!$J$37</f>
        <v>9474</v>
      </c>
      <c r="C144" s="21">
        <f>+'Summary Medians'!$J$38</f>
        <v>0</v>
      </c>
      <c r="D144" s="21">
        <f>+'Summary Medians'!$J$39</f>
        <v>6930</v>
      </c>
      <c r="E144" s="21">
        <f>+'Summary Medians'!$J$40</f>
        <v>6851</v>
      </c>
      <c r="F144" s="21">
        <f>+'Summary Medians'!$J$41</f>
        <v>6432</v>
      </c>
      <c r="G144" s="21">
        <f>+'Summary Medians'!$J$42</f>
        <v>5364</v>
      </c>
      <c r="H144" s="102">
        <f>+'Summary Medians'!$J$43</f>
        <v>6866</v>
      </c>
    </row>
    <row r="145" spans="1:8" x14ac:dyDescent="0.2">
      <c r="A145" s="2" t="s">
        <v>70</v>
      </c>
      <c r="B145" s="21">
        <f>+'Summary Medians'!$J$54</f>
        <v>27982</v>
      </c>
      <c r="C145" s="21">
        <f>+'Summary Medians'!$J$55</f>
        <v>0</v>
      </c>
      <c r="D145" s="21">
        <f>+'Summary Medians'!$J$56</f>
        <v>5354</v>
      </c>
      <c r="E145" s="21">
        <f>+'Summary Medians'!$J$57</f>
        <v>0</v>
      </c>
      <c r="F145" s="21">
        <f>+'Summary Medians'!$J$58</f>
        <v>0</v>
      </c>
      <c r="G145" s="21">
        <f>+'Summary Medians'!$J$59</f>
        <v>0</v>
      </c>
      <c r="H145" s="102">
        <f>+'Summary Medians'!$J$60</f>
        <v>16668</v>
      </c>
    </row>
    <row r="146" spans="1:8" x14ac:dyDescent="0.2">
      <c r="A146" s="6" t="s">
        <v>41</v>
      </c>
      <c r="B146" s="21">
        <f>+'Summary Medians'!$J$71</f>
        <v>10496</v>
      </c>
      <c r="C146" s="21">
        <f>+'Summary Medians'!$J$72</f>
        <v>9029</v>
      </c>
      <c r="D146" s="21">
        <f>+'Summary Medians'!$J$73</f>
        <v>9866</v>
      </c>
      <c r="E146" s="21">
        <f>+'Summary Medians'!$J$74</f>
        <v>8410</v>
      </c>
      <c r="F146" s="21">
        <f>+'Summary Medians'!$J$75</f>
        <v>0</v>
      </c>
      <c r="G146" s="21">
        <f>+'Summary Medians'!$J$76</f>
        <v>0</v>
      </c>
      <c r="H146" s="102">
        <f>+'Summary Medians'!$J$77</f>
        <v>10140</v>
      </c>
    </row>
    <row r="147" spans="1:8" x14ac:dyDescent="0.2">
      <c r="A147" s="6"/>
      <c r="B147" s="21"/>
      <c r="C147" s="21"/>
      <c r="D147" s="21"/>
      <c r="E147" s="21"/>
      <c r="F147" s="21"/>
      <c r="G147" s="21"/>
      <c r="H147" s="102"/>
    </row>
    <row r="148" spans="1:8" x14ac:dyDescent="0.2">
      <c r="A148" s="6" t="s">
        <v>42</v>
      </c>
      <c r="B148" s="21">
        <f>+'Summary Medians'!$J$88</f>
        <v>9894</v>
      </c>
      <c r="C148" s="21">
        <f>+'Summary Medians'!$J$89</f>
        <v>12964</v>
      </c>
      <c r="D148" s="21">
        <f>+'Summary Medians'!$J$90</f>
        <v>7254</v>
      </c>
      <c r="E148" s="21">
        <f>+'Summary Medians'!$J$91</f>
        <v>6180</v>
      </c>
      <c r="F148" s="21">
        <f>+'Summary Medians'!$J$92</f>
        <v>5862</v>
      </c>
      <c r="G148" s="21">
        <f>+'Summary Medians'!$J$93</f>
        <v>0</v>
      </c>
      <c r="H148" s="102">
        <f>+'Summary Medians'!$J$94</f>
        <v>6324</v>
      </c>
    </row>
    <row r="149" spans="1:8" x14ac:dyDescent="0.2">
      <c r="A149" s="2" t="s">
        <v>43</v>
      </c>
      <c r="B149" s="21">
        <f>+'Summary Medians'!$J$105</f>
        <v>10464</v>
      </c>
      <c r="C149" s="21">
        <f>+'Summary Medians'!$J$106</f>
        <v>0</v>
      </c>
      <c r="D149" s="21">
        <f>+'Summary Medians'!$J$107</f>
        <v>10476</v>
      </c>
      <c r="E149" s="21">
        <f>+'Summary Medians'!$J$108</f>
        <v>10164</v>
      </c>
      <c r="F149" s="21">
        <f>+'Summary Medians'!$J$109</f>
        <v>0</v>
      </c>
      <c r="G149" s="21">
        <f>+'Summary Medians'!$J$110</f>
        <v>0</v>
      </c>
      <c r="H149" s="102">
        <f>+'Summary Medians'!$J$111</f>
        <v>10464</v>
      </c>
    </row>
    <row r="150" spans="1:8" x14ac:dyDescent="0.2">
      <c r="A150" s="2" t="s">
        <v>44</v>
      </c>
      <c r="B150" s="21">
        <f>+'Summary Medians'!$J$122</f>
        <v>7921</v>
      </c>
      <c r="C150" s="21">
        <f>+'Summary Medians'!$J$123</f>
        <v>6642</v>
      </c>
      <c r="D150" s="21">
        <f>+'Summary Medians'!$J$124</f>
        <v>5921</v>
      </c>
      <c r="E150" s="21">
        <f>+'Summary Medians'!$J$125</f>
        <v>5948</v>
      </c>
      <c r="F150" s="21">
        <f>+'Summary Medians'!$J$126</f>
        <v>0</v>
      </c>
      <c r="G150" s="21">
        <f>+'Summary Medians'!$J$127</f>
        <v>0</v>
      </c>
      <c r="H150" s="102">
        <f>+'Summary Medians'!$J$128</f>
        <v>6302</v>
      </c>
    </row>
    <row r="151" spans="1:8" x14ac:dyDescent="0.2">
      <c r="A151" s="6" t="s">
        <v>45</v>
      </c>
      <c r="B151" s="21">
        <f>+'Summary Medians'!$J$139</f>
        <v>20973</v>
      </c>
      <c r="C151" s="21">
        <f>+'Summary Medians'!$J$140</f>
        <v>12684</v>
      </c>
      <c r="D151" s="21">
        <f>+'Summary Medians'!$J$141</f>
        <v>11040</v>
      </c>
      <c r="E151" s="21">
        <f>+'Summary Medians'!$J$142</f>
        <v>10056</v>
      </c>
      <c r="F151" s="21">
        <f>+'Summary Medians'!$J$143</f>
        <v>9470</v>
      </c>
      <c r="G151" s="21">
        <f>+'Summary Medians'!$J$144</f>
        <v>0</v>
      </c>
      <c r="H151" s="102">
        <f>+'Summary Medians'!$J$145</f>
        <v>10274</v>
      </c>
    </row>
    <row r="152" spans="1:8" x14ac:dyDescent="0.2">
      <c r="A152" s="6"/>
      <c r="B152" s="21"/>
      <c r="C152" s="21"/>
      <c r="D152" s="21"/>
      <c r="E152" s="21"/>
      <c r="F152" s="21"/>
      <c r="G152" s="21"/>
      <c r="H152" s="102"/>
    </row>
    <row r="153" spans="1:8" x14ac:dyDescent="0.2">
      <c r="A153" s="2" t="s">
        <v>46</v>
      </c>
      <c r="B153" s="21">
        <f>+'Summary Medians'!$J$156</f>
        <v>6300</v>
      </c>
      <c r="C153" s="21">
        <f>+'Summary Medians'!$J$157</f>
        <v>6135</v>
      </c>
      <c r="D153" s="21">
        <f>+'Summary Medians'!$J$158</f>
        <v>0</v>
      </c>
      <c r="E153" s="21">
        <f>+'Summary Medians'!$J$159</f>
        <v>5712</v>
      </c>
      <c r="F153" s="21">
        <f>+'Summary Medians'!$J$160</f>
        <v>5316</v>
      </c>
      <c r="G153" s="21">
        <f>+'Summary Medians'!$J$161</f>
        <v>0</v>
      </c>
      <c r="H153" s="102">
        <f>+'Summary Medians'!$J$162</f>
        <v>5856</v>
      </c>
    </row>
    <row r="154" spans="1:8" x14ac:dyDescent="0.2">
      <c r="A154" s="2" t="s">
        <v>47</v>
      </c>
      <c r="B154" s="21">
        <f>+'Summary Medians'!$J$173</f>
        <v>9080</v>
      </c>
      <c r="C154" s="21">
        <f>+'Summary Medians'!$J$174</f>
        <v>6235</v>
      </c>
      <c r="D154" s="21">
        <f>+'Summary Medians'!$J$175</f>
        <v>6322</v>
      </c>
      <c r="E154" s="21">
        <f>+'Summary Medians'!$J$176</f>
        <v>4747</v>
      </c>
      <c r="F154" s="21">
        <f>+'Summary Medians'!$J$177</f>
        <v>5237</v>
      </c>
      <c r="G154" s="21">
        <f>+'Summary Medians'!$J$178</f>
        <v>5451</v>
      </c>
      <c r="H154" s="102">
        <f>+'Summary Medians'!$J$179</f>
        <v>6322</v>
      </c>
    </row>
    <row r="155" spans="1:8" x14ac:dyDescent="0.2">
      <c r="A155" s="2" t="s">
        <v>48</v>
      </c>
      <c r="B155" s="21">
        <f>+'Summary Medians'!$J$190</f>
        <v>6758</v>
      </c>
      <c r="C155" s="21">
        <f>+'Summary Medians'!$J$191</f>
        <v>0</v>
      </c>
      <c r="D155" s="21">
        <f>+'Summary Medians'!$J$192</f>
        <v>4978</v>
      </c>
      <c r="E155" s="21">
        <f>+'Summary Medians'!$J$193</f>
        <v>4978</v>
      </c>
      <c r="F155" s="21">
        <f>+'Summary Medians'!$J$194</f>
        <v>4680</v>
      </c>
      <c r="G155" s="21">
        <f>+'Summary Medians'!$J$195</f>
        <v>0</v>
      </c>
      <c r="H155" s="102">
        <f>+'Summary Medians'!$J$196</f>
        <v>4788</v>
      </c>
    </row>
    <row r="156" spans="1:8" x14ac:dyDescent="0.2">
      <c r="A156" s="2" t="s">
        <v>49</v>
      </c>
      <c r="B156" s="21">
        <f>+'Summary Medians'!$J$207</f>
        <v>9594</v>
      </c>
      <c r="C156" s="21">
        <f>+'Summary Medians'!$J$208</f>
        <v>0</v>
      </c>
      <c r="D156" s="21">
        <f>+'Summary Medians'!$J$209</f>
        <v>11725</v>
      </c>
      <c r="E156" s="21">
        <f>+'Summary Medians'!$J$210</f>
        <v>12300</v>
      </c>
      <c r="F156" s="21">
        <f>+'Summary Medians'!$J$211</f>
        <v>9258</v>
      </c>
      <c r="G156" s="21">
        <f>+'Summary Medians'!$J$212</f>
        <v>11672</v>
      </c>
      <c r="H156" s="102">
        <f>+'Summary Medians'!$J$213</f>
        <v>10910</v>
      </c>
    </row>
    <row r="157" spans="1:8" ht="15.75" x14ac:dyDescent="0.25">
      <c r="A157" s="2"/>
      <c r="B157"/>
      <c r="C157"/>
      <c r="D157"/>
      <c r="E157"/>
      <c r="F157"/>
      <c r="G157"/>
      <c r="H157" s="103"/>
    </row>
    <row r="158" spans="1:8" x14ac:dyDescent="0.2">
      <c r="A158" s="2" t="s">
        <v>50</v>
      </c>
      <c r="B158" s="21">
        <f>+'Summary Medians'!$J$224</f>
        <v>10297</v>
      </c>
      <c r="C158" s="21">
        <f>+'Summary Medians'!$J$225</f>
        <v>8606</v>
      </c>
      <c r="D158" s="21">
        <f>+'Summary Medians'!$J$226</f>
        <v>8832</v>
      </c>
      <c r="E158" s="21">
        <f>+'Summary Medians'!$J$227</f>
        <v>0</v>
      </c>
      <c r="F158" s="21">
        <f>+'Summary Medians'!$J$228</f>
        <v>8233</v>
      </c>
      <c r="G158" s="21">
        <f>+'Summary Medians'!$J$229</f>
        <v>0</v>
      </c>
      <c r="H158" s="102">
        <f>+'Summary Medians'!$J$230</f>
        <v>8832</v>
      </c>
    </row>
    <row r="159" spans="1:8" x14ac:dyDescent="0.2">
      <c r="A159" s="6" t="s">
        <v>51</v>
      </c>
      <c r="B159" s="21">
        <f>+'Summary Medians'!$J$241</f>
        <v>11321</v>
      </c>
      <c r="C159" s="21">
        <f>+'Summary Medians'!$J$242</f>
        <v>7478</v>
      </c>
      <c r="D159" s="21">
        <f>+'Summary Medians'!$J$243</f>
        <v>7358</v>
      </c>
      <c r="E159" s="21">
        <f>+'Summary Medians'!$J$244</f>
        <v>5983</v>
      </c>
      <c r="F159" s="21">
        <f>+'Summary Medians'!$J$245</f>
        <v>6067</v>
      </c>
      <c r="G159" s="21">
        <f>+'Summary Medians'!$J$246</f>
        <v>6823</v>
      </c>
      <c r="H159" s="102">
        <f>+'Summary Medians'!$J$247</f>
        <v>7442</v>
      </c>
    </row>
    <row r="160" spans="1:8" x14ac:dyDescent="0.2">
      <c r="A160" s="2" t="s">
        <v>52</v>
      </c>
      <c r="B160" s="21">
        <f>+'Summary Medians'!$J$258</f>
        <v>12052</v>
      </c>
      <c r="C160" s="21">
        <f>+'Summary Medians'!$J$259</f>
        <v>11463</v>
      </c>
      <c r="D160" s="21">
        <f>+'Summary Medians'!$J$260</f>
        <v>9386</v>
      </c>
      <c r="E160" s="21">
        <f>+'Summary Medians'!$J$261</f>
        <v>9370</v>
      </c>
      <c r="F160" s="21">
        <f>+'Summary Medians'!$J$262</f>
        <v>7668</v>
      </c>
      <c r="G160" s="21">
        <f>+'Summary Medians'!$J$263</f>
        <v>0</v>
      </c>
      <c r="H160" s="102">
        <f>+'Summary Medians'!$J$264</f>
        <v>9646</v>
      </c>
    </row>
    <row r="161" spans="1:8" x14ac:dyDescent="0.2">
      <c r="A161" s="8" t="s">
        <v>53</v>
      </c>
      <c r="B161" s="26">
        <f>+'Summary Medians'!$J$275</f>
        <v>6810</v>
      </c>
      <c r="C161" s="26">
        <f>+'Summary Medians'!$J$276</f>
        <v>0</v>
      </c>
      <c r="D161" s="26">
        <f>+'Summary Medians'!$J$277</f>
        <v>6230</v>
      </c>
      <c r="E161" s="26">
        <f>+'Summary Medians'!$J$278</f>
        <v>0</v>
      </c>
      <c r="F161" s="26">
        <f>+'Summary Medians'!$J$279</f>
        <v>6053</v>
      </c>
      <c r="G161" s="26">
        <f>+'Summary Medians'!$J$280</f>
        <v>6070</v>
      </c>
      <c r="H161" s="104">
        <f>+'Summary Medians'!$J$281</f>
        <v>6144</v>
      </c>
    </row>
    <row r="162" spans="1:8" ht="39.75" customHeight="1" x14ac:dyDescent="0.2">
      <c r="A162" s="624" t="s">
        <v>124</v>
      </c>
      <c r="B162" s="624"/>
      <c r="C162" s="624"/>
      <c r="D162" s="624"/>
      <c r="E162" s="624"/>
      <c r="F162" s="624"/>
      <c r="G162" s="624"/>
      <c r="H162" s="624"/>
    </row>
    <row r="163" spans="1:8" ht="15.75" x14ac:dyDescent="0.25">
      <c r="A163" s="50"/>
      <c r="B163" s="50"/>
      <c r="C163" s="50"/>
      <c r="D163" s="50"/>
      <c r="E163" s="50"/>
      <c r="F163" s="50"/>
      <c r="G163" s="50"/>
      <c r="H163" s="218" t="s">
        <v>1144</v>
      </c>
    </row>
    <row r="164" spans="1:8" ht="18" x14ac:dyDescent="0.25">
      <c r="A164" s="625" t="s">
        <v>303</v>
      </c>
      <c r="B164" s="625"/>
      <c r="C164" s="625"/>
      <c r="D164" s="625"/>
      <c r="E164" s="625"/>
      <c r="F164" s="625"/>
      <c r="G164" s="625"/>
      <c r="H164" s="625"/>
    </row>
    <row r="165" spans="1:8" x14ac:dyDescent="0.2">
      <c r="A165" s="72"/>
      <c r="B165" s="72"/>
      <c r="C165" s="72"/>
      <c r="D165" s="72"/>
      <c r="E165" s="72"/>
      <c r="F165" s="72"/>
      <c r="G165" s="72"/>
      <c r="H165" s="109"/>
    </row>
    <row r="166" spans="1:8" ht="15.75" x14ac:dyDescent="0.25">
      <c r="A166" s="626" t="s">
        <v>36</v>
      </c>
      <c r="B166" s="626"/>
      <c r="C166" s="626"/>
      <c r="D166" s="626"/>
      <c r="E166" s="626"/>
      <c r="F166" s="626"/>
      <c r="G166" s="626"/>
      <c r="H166" s="626"/>
    </row>
    <row r="167" spans="1:8" ht="15.75" x14ac:dyDescent="0.25">
      <c r="A167" s="626" t="s">
        <v>125</v>
      </c>
      <c r="B167" s="626"/>
      <c r="C167" s="626"/>
      <c r="D167" s="626"/>
      <c r="E167" s="626"/>
      <c r="F167" s="626"/>
      <c r="G167" s="626"/>
      <c r="H167" s="626"/>
    </row>
    <row r="168" spans="1:8" ht="15.75" x14ac:dyDescent="0.25">
      <c r="A168" s="626" t="s">
        <v>1143</v>
      </c>
      <c r="B168" s="626"/>
      <c r="C168" s="626"/>
      <c r="D168" s="626"/>
      <c r="E168" s="626"/>
      <c r="F168" s="626"/>
      <c r="G168" s="626"/>
      <c r="H168" s="626"/>
    </row>
    <row r="169" spans="1:8" x14ac:dyDescent="0.2">
      <c r="A169" s="2"/>
      <c r="B169" s="2"/>
      <c r="C169" s="2"/>
      <c r="D169" s="2"/>
      <c r="E169" s="71"/>
      <c r="F169" s="71"/>
      <c r="G169" s="71"/>
      <c r="H169" s="110"/>
    </row>
    <row r="170" spans="1:8" x14ac:dyDescent="0.2">
      <c r="A170" s="11"/>
      <c r="B170" s="11" t="s">
        <v>38</v>
      </c>
      <c r="C170" s="11"/>
      <c r="D170" s="11"/>
      <c r="E170" s="11"/>
      <c r="F170" s="11"/>
      <c r="G170" s="37"/>
      <c r="H170" s="111"/>
    </row>
    <row r="171" spans="1:8" x14ac:dyDescent="0.2">
      <c r="A171" s="78"/>
      <c r="B171" s="79">
        <v>1</v>
      </c>
      <c r="C171" s="79">
        <v>2</v>
      </c>
      <c r="D171" s="79">
        <v>3</v>
      </c>
      <c r="E171" s="79">
        <v>4</v>
      </c>
      <c r="F171" s="79">
        <v>5</v>
      </c>
      <c r="G171" s="79">
        <v>6</v>
      </c>
      <c r="H171" s="100" t="s">
        <v>129</v>
      </c>
    </row>
    <row r="172" spans="1:8" ht="15.75" x14ac:dyDescent="0.25">
      <c r="A172"/>
      <c r="B172"/>
      <c r="C172"/>
      <c r="D172"/>
      <c r="E172"/>
      <c r="F172"/>
      <c r="G172" s="58"/>
      <c r="H172" s="50"/>
    </row>
    <row r="173" spans="1:8" x14ac:dyDescent="0.2">
      <c r="A173" s="6" t="s">
        <v>110</v>
      </c>
      <c r="B173" s="66">
        <f>+'Summary Medians'!$M$3</f>
        <v>23087</v>
      </c>
      <c r="C173" s="66">
        <f>+'Summary Medians'!$M$4</f>
        <v>19302</v>
      </c>
      <c r="D173" s="66">
        <f>+'Summary Medians'!$M$5</f>
        <v>16733</v>
      </c>
      <c r="E173" s="66">
        <f>+'Summary Medians'!$M$6</f>
        <v>16464</v>
      </c>
      <c r="F173" s="66">
        <f>+'Summary Medians'!$M$7</f>
        <v>14512</v>
      </c>
      <c r="G173" s="66">
        <f>+'Summary Medians'!$M$8</f>
        <v>15212</v>
      </c>
      <c r="H173" s="101">
        <f>+'Summary Medians'!$M$9</f>
        <v>17603</v>
      </c>
    </row>
    <row r="174" spans="1:8" x14ac:dyDescent="0.2">
      <c r="A174" s="6"/>
      <c r="B174" s="39"/>
      <c r="C174" s="39"/>
      <c r="D174" s="39"/>
      <c r="E174" s="39"/>
      <c r="F174" s="39"/>
      <c r="G174" s="40"/>
      <c r="H174" s="108"/>
    </row>
    <row r="175" spans="1:8" x14ac:dyDescent="0.2">
      <c r="A175" s="2" t="s">
        <v>39</v>
      </c>
      <c r="B175" s="21">
        <f>+'Summary Medians'!$M$20</f>
        <v>24061</v>
      </c>
      <c r="C175" s="21">
        <f>+'Summary Medians'!$M$21</f>
        <v>22663</v>
      </c>
      <c r="D175" s="21">
        <f>+'Summary Medians'!$M$22</f>
        <v>16968</v>
      </c>
      <c r="E175" s="21">
        <f>+'Summary Medians'!$M$23</f>
        <v>16596</v>
      </c>
      <c r="F175" s="21">
        <f>+'Summary Medians'!$M$24</f>
        <v>15162</v>
      </c>
      <c r="G175" s="21">
        <f>+'Summary Medians'!$M$25</f>
        <v>0</v>
      </c>
      <c r="H175" s="102">
        <f>+'Summary Medians'!$M$26</f>
        <v>17184</v>
      </c>
    </row>
    <row r="176" spans="1:8" x14ac:dyDescent="0.2">
      <c r="A176" s="2" t="s">
        <v>40</v>
      </c>
      <c r="B176" s="21">
        <f>+'Summary Medians'!$M$37</f>
        <v>20929</v>
      </c>
      <c r="C176" s="21">
        <f>+'Summary Medians'!$M$38</f>
        <v>0</v>
      </c>
      <c r="D176" s="21">
        <f>+'Summary Medians'!$M$39</f>
        <v>12400</v>
      </c>
      <c r="E176" s="21">
        <f>+'Summary Medians'!$M$40</f>
        <v>11111</v>
      </c>
      <c r="F176" s="21">
        <f>+'Summary Medians'!$M$41</f>
        <v>12072</v>
      </c>
      <c r="G176" s="21">
        <f>+'Summary Medians'!$M$42</f>
        <v>10860</v>
      </c>
      <c r="H176" s="102">
        <f>+'Summary Medians'!$M$43</f>
        <v>12345</v>
      </c>
    </row>
    <row r="177" spans="1:8" x14ac:dyDescent="0.2">
      <c r="A177" s="2" t="s">
        <v>70</v>
      </c>
      <c r="B177" s="21">
        <f>+'Summary Medians'!$M$54</f>
        <v>27982</v>
      </c>
      <c r="C177" s="21">
        <f>+'Summary Medians'!$M$55</f>
        <v>0</v>
      </c>
      <c r="D177" s="21">
        <f>+'Summary Medians'!$M$56</f>
        <v>11390</v>
      </c>
      <c r="E177" s="21">
        <f>+'Summary Medians'!$M$57</f>
        <v>0</v>
      </c>
      <c r="F177" s="21">
        <f>+'Summary Medians'!$M$58</f>
        <v>0</v>
      </c>
      <c r="G177" s="21">
        <f>+'Summary Medians'!$M$59</f>
        <v>0</v>
      </c>
      <c r="H177" s="102">
        <f>+'Summary Medians'!$M$60</f>
        <v>19686</v>
      </c>
    </row>
    <row r="178" spans="1:8" x14ac:dyDescent="0.2">
      <c r="A178" s="6" t="s">
        <v>41</v>
      </c>
      <c r="B178" s="21">
        <f>+'Summary Medians'!$M$71</f>
        <v>26658</v>
      </c>
      <c r="C178" s="21">
        <f>+'Summary Medians'!$M$72</f>
        <v>24749</v>
      </c>
      <c r="D178" s="21">
        <f>+'Summary Medians'!$M$73</f>
        <v>24659</v>
      </c>
      <c r="E178" s="21">
        <f>+'Summary Medians'!$M$74</f>
        <v>31181</v>
      </c>
      <c r="F178" s="21">
        <f>+'Summary Medians'!$M$75</f>
        <v>0</v>
      </c>
      <c r="G178" s="21">
        <f>+'Summary Medians'!$M$76</f>
        <v>0</v>
      </c>
      <c r="H178" s="102">
        <f>+'Summary Medians'!$M$77</f>
        <v>24866</v>
      </c>
    </row>
    <row r="179" spans="1:8" x14ac:dyDescent="0.2">
      <c r="A179" s="6"/>
      <c r="B179" s="21"/>
      <c r="C179" s="21"/>
      <c r="D179" s="21"/>
      <c r="E179" s="21"/>
      <c r="F179" s="21"/>
      <c r="G179" s="21"/>
      <c r="H179" s="102"/>
    </row>
    <row r="180" spans="1:8" x14ac:dyDescent="0.2">
      <c r="A180" s="6" t="s">
        <v>42</v>
      </c>
      <c r="B180" s="21">
        <f>+'Summary Medians'!$M$88</f>
        <v>27762</v>
      </c>
      <c r="C180" s="21">
        <f>+'Summary Medians'!$M$89</f>
        <v>29240</v>
      </c>
      <c r="D180" s="21">
        <f>+'Summary Medians'!$M$90</f>
        <v>21192</v>
      </c>
      <c r="E180" s="21">
        <f>+'Summary Medians'!$M$91</f>
        <v>19500</v>
      </c>
      <c r="F180" s="21">
        <f>+'Summary Medians'!$M$92</f>
        <v>17777</v>
      </c>
      <c r="G180" s="21">
        <f>+'Summary Medians'!$M$93</f>
        <v>0</v>
      </c>
      <c r="H180" s="102">
        <f>+'Summary Medians'!$M$94</f>
        <v>19738</v>
      </c>
    </row>
    <row r="181" spans="1:8" x14ac:dyDescent="0.2">
      <c r="A181" s="2" t="s">
        <v>43</v>
      </c>
      <c r="B181" s="21">
        <f>+'Summary Medians'!$M$105</f>
        <v>21560</v>
      </c>
      <c r="C181" s="21">
        <f>+'Summary Medians'!$M$106</f>
        <v>0</v>
      </c>
      <c r="D181" s="21">
        <f>+'Summary Medians'!$M$107</f>
        <v>21516</v>
      </c>
      <c r="E181" s="21">
        <f>+'Summary Medians'!$M$108</f>
        <v>16260</v>
      </c>
      <c r="F181" s="21">
        <f>+'Summary Medians'!$M$109</f>
        <v>0</v>
      </c>
      <c r="G181" s="21">
        <f>+'Summary Medians'!$M$110</f>
        <v>0</v>
      </c>
      <c r="H181" s="102">
        <f>+'Summary Medians'!$M$111</f>
        <v>20049</v>
      </c>
    </row>
    <row r="182" spans="1:8" x14ac:dyDescent="0.2">
      <c r="A182" s="2" t="s">
        <v>44</v>
      </c>
      <c r="B182" s="21">
        <f>+'Summary Medians'!$M$122</f>
        <v>23380</v>
      </c>
      <c r="C182" s="21">
        <f>+'Summary Medians'!$M$123</f>
        <v>15130</v>
      </c>
      <c r="D182" s="21">
        <f>+'Summary Medians'!$M$124</f>
        <v>14751</v>
      </c>
      <c r="E182" s="21">
        <f>+'Summary Medians'!$M$125</f>
        <v>15333</v>
      </c>
      <c r="F182" s="21">
        <f>+'Summary Medians'!$M$126</f>
        <v>0</v>
      </c>
      <c r="G182" s="21">
        <f>+'Summary Medians'!$M$127</f>
        <v>0</v>
      </c>
      <c r="H182" s="102">
        <f>+'Summary Medians'!$M$128</f>
        <v>15209</v>
      </c>
    </row>
    <row r="183" spans="1:8" x14ac:dyDescent="0.2">
      <c r="A183" s="6" t="s">
        <v>45</v>
      </c>
      <c r="B183" s="21">
        <f>+'Summary Medians'!$M$139</f>
        <v>36261</v>
      </c>
      <c r="C183" s="21">
        <f>+'Summary Medians'!$M$140</f>
        <v>20652</v>
      </c>
      <c r="D183" s="21">
        <f>+'Summary Medians'!$M$141</f>
        <v>20304</v>
      </c>
      <c r="E183" s="21">
        <f>+'Summary Medians'!$M$142</f>
        <v>16464</v>
      </c>
      <c r="F183" s="21">
        <f>+'Summary Medians'!$M$143</f>
        <v>14894</v>
      </c>
      <c r="G183" s="21">
        <f>+'Summary Medians'!$M$144</f>
        <v>0</v>
      </c>
      <c r="H183" s="102">
        <f>+'Summary Medians'!$M$145</f>
        <v>17906</v>
      </c>
    </row>
    <row r="184" spans="1:8" x14ac:dyDescent="0.2">
      <c r="A184" s="6"/>
      <c r="B184" s="21"/>
      <c r="C184" s="21"/>
      <c r="D184" s="21"/>
      <c r="E184" s="21"/>
      <c r="F184" s="21"/>
      <c r="G184" s="21"/>
      <c r="H184" s="102"/>
    </row>
    <row r="185" spans="1:8" x14ac:dyDescent="0.2">
      <c r="A185" s="2" t="s">
        <v>46</v>
      </c>
      <c r="B185" s="21">
        <f>+'Summary Medians'!$M$156</f>
        <v>15138</v>
      </c>
      <c r="C185" s="21">
        <f>+'Summary Medians'!$M$157</f>
        <v>15471</v>
      </c>
      <c r="D185" s="21">
        <f>+'Summary Medians'!$M$158</f>
        <v>0</v>
      </c>
      <c r="E185" s="21">
        <f>+'Summary Medians'!$M$159</f>
        <v>14076</v>
      </c>
      <c r="F185" s="21">
        <f>+'Summary Medians'!$M$160</f>
        <v>14484</v>
      </c>
      <c r="G185" s="21">
        <f>+'Summary Medians'!$M$161</f>
        <v>0</v>
      </c>
      <c r="H185" s="102">
        <f>+'Summary Medians'!$M$162</f>
        <v>14580</v>
      </c>
    </row>
    <row r="186" spans="1:8" x14ac:dyDescent="0.2">
      <c r="A186" s="2" t="s">
        <v>47</v>
      </c>
      <c r="B186" s="21">
        <f>+'Summary Medians'!$M$173</f>
        <v>22529</v>
      </c>
      <c r="C186" s="21">
        <f>+'Summary Medians'!$M$174</f>
        <v>18294</v>
      </c>
      <c r="D186" s="21">
        <f>+'Summary Medians'!$M$175</f>
        <v>17603</v>
      </c>
      <c r="E186" s="21">
        <f>+'Summary Medians'!$M$176</f>
        <v>15378</v>
      </c>
      <c r="F186" s="21">
        <f>+'Summary Medians'!$M$177</f>
        <v>14549</v>
      </c>
      <c r="G186" s="21">
        <f>+'Summary Medians'!$M$178</f>
        <v>17743</v>
      </c>
      <c r="H186" s="102">
        <f>+'Summary Medians'!$M$179</f>
        <v>17951</v>
      </c>
    </row>
    <row r="187" spans="1:8" x14ac:dyDescent="0.2">
      <c r="A187" s="2" t="s">
        <v>48</v>
      </c>
      <c r="B187" s="21">
        <f>+'Summary Medians'!$M$190</f>
        <v>18861</v>
      </c>
      <c r="C187" s="21">
        <f>+'Summary Medians'!$M$191</f>
        <v>0</v>
      </c>
      <c r="D187" s="21">
        <f>+'Summary Medians'!$M$192</f>
        <v>11510</v>
      </c>
      <c r="E187" s="21">
        <f>+'Summary Medians'!$M$193</f>
        <v>12322</v>
      </c>
      <c r="F187" s="21">
        <f>+'Summary Medians'!$M$194</f>
        <v>10944</v>
      </c>
      <c r="G187" s="21">
        <f>+'Summary Medians'!$M$195</f>
        <v>0</v>
      </c>
      <c r="H187" s="102">
        <f>+'Summary Medians'!$M$196</f>
        <v>11384</v>
      </c>
    </row>
    <row r="188" spans="1:8" x14ac:dyDescent="0.2">
      <c r="A188" s="2" t="s">
        <v>49</v>
      </c>
      <c r="B188" s="21">
        <f>+'Summary Medians'!$M$207</f>
        <v>19790</v>
      </c>
      <c r="C188" s="21">
        <f>+'Summary Medians'!$M$208</f>
        <v>0</v>
      </c>
      <c r="D188" s="21">
        <f>+'Summary Medians'!$M$209</f>
        <v>25643</v>
      </c>
      <c r="E188" s="21">
        <f>+'Summary Medians'!$M$210</f>
        <v>20220</v>
      </c>
      <c r="F188" s="21">
        <f>+'Summary Medians'!$M$211</f>
        <v>18170</v>
      </c>
      <c r="G188" s="21">
        <f>+'Summary Medians'!$M$212</f>
        <v>24596</v>
      </c>
      <c r="H188" s="102">
        <f>+'Summary Medians'!$M$213</f>
        <v>20472</v>
      </c>
    </row>
    <row r="189" spans="1:8" ht="15.75" x14ac:dyDescent="0.25">
      <c r="A189" s="2"/>
      <c r="B189"/>
      <c r="C189"/>
      <c r="D189"/>
      <c r="E189"/>
      <c r="F189"/>
      <c r="G189"/>
      <c r="H189" s="103"/>
    </row>
    <row r="190" spans="1:8" x14ac:dyDescent="0.2">
      <c r="A190" s="2" t="s">
        <v>50</v>
      </c>
      <c r="B190" s="21">
        <f>+'Summary Medians'!$M$224</f>
        <v>25997</v>
      </c>
      <c r="C190" s="21">
        <f>+'Summary Medians'!$M$225</f>
        <v>20546</v>
      </c>
      <c r="D190" s="21">
        <f>+'Summary Medians'!$M$226</f>
        <v>22696</v>
      </c>
      <c r="E190" s="21">
        <f>+'Summary Medians'!$M$227</f>
        <v>0</v>
      </c>
      <c r="F190" s="21">
        <f>+'Summary Medians'!$M$228</f>
        <v>21389</v>
      </c>
      <c r="G190" s="21">
        <f>+'Summary Medians'!$M$229</f>
        <v>0</v>
      </c>
      <c r="H190" s="102">
        <f>+'Summary Medians'!$M$230</f>
        <v>22696</v>
      </c>
    </row>
    <row r="191" spans="1:8" x14ac:dyDescent="0.2">
      <c r="A191" s="6" t="s">
        <v>51</v>
      </c>
      <c r="B191" s="21">
        <f>+'Summary Medians'!$M$241</f>
        <v>18434</v>
      </c>
      <c r="C191" s="21">
        <f>+'Summary Medians'!$M$242</f>
        <v>15707</v>
      </c>
      <c r="D191" s="21">
        <f>+'Summary Medians'!$M$243</f>
        <v>15066</v>
      </c>
      <c r="E191" s="21">
        <f>+'Summary Medians'!$M$244</f>
        <v>12778</v>
      </c>
      <c r="F191" s="21">
        <f>+'Summary Medians'!$M$245</f>
        <v>13651</v>
      </c>
      <c r="G191" s="21">
        <f>+'Summary Medians'!$M$246</f>
        <v>15005</v>
      </c>
      <c r="H191" s="102">
        <f>+'Summary Medians'!$M$247</f>
        <v>15359</v>
      </c>
    </row>
    <row r="192" spans="1:8" x14ac:dyDescent="0.2">
      <c r="A192" s="2" t="s">
        <v>52</v>
      </c>
      <c r="B192" s="21">
        <f>+'Summary Medians'!$M$258</f>
        <v>24928</v>
      </c>
      <c r="C192" s="21">
        <f>+'Summary Medians'!$M$259</f>
        <v>23994</v>
      </c>
      <c r="D192" s="21">
        <f>+'Summary Medians'!$M$260</f>
        <v>26054</v>
      </c>
      <c r="E192" s="21">
        <f>+'Summary Medians'!$M$261</f>
        <v>18384</v>
      </c>
      <c r="F192" s="21">
        <f>+'Summary Medians'!$M$262</f>
        <v>15228</v>
      </c>
      <c r="G192" s="21">
        <f>+'Summary Medians'!$M$263</f>
        <v>0</v>
      </c>
      <c r="H192" s="102">
        <f>+'Summary Medians'!$M$264</f>
        <v>23727</v>
      </c>
    </row>
    <row r="193" spans="1:8" x14ac:dyDescent="0.2">
      <c r="A193" s="8" t="s">
        <v>53</v>
      </c>
      <c r="B193" s="26">
        <f>+'Summary Medians'!$M$275</f>
        <v>19508</v>
      </c>
      <c r="C193" s="26">
        <f>+'Summary Medians'!$M$276</f>
        <v>0</v>
      </c>
      <c r="D193" s="26">
        <f>+'Summary Medians'!$M$277</f>
        <v>15380</v>
      </c>
      <c r="E193" s="26">
        <f>+'Summary Medians'!$M$278</f>
        <v>0</v>
      </c>
      <c r="F193" s="26">
        <f>+'Summary Medians'!$M$279</f>
        <v>10660</v>
      </c>
      <c r="G193" s="26">
        <f>+'Summary Medians'!$M$280</f>
        <v>10796</v>
      </c>
      <c r="H193" s="104">
        <f>+'Summary Medians'!$M$281</f>
        <v>12356</v>
      </c>
    </row>
    <row r="194" spans="1:8" ht="39.75" customHeight="1" x14ac:dyDescent="0.2">
      <c r="A194" s="624" t="s">
        <v>124</v>
      </c>
      <c r="B194" s="624"/>
      <c r="C194" s="624"/>
      <c r="D194" s="624"/>
      <c r="E194" s="624"/>
      <c r="F194" s="624"/>
      <c r="G194" s="624"/>
      <c r="H194" s="624"/>
    </row>
    <row r="195" spans="1:8" ht="15.75" x14ac:dyDescent="0.25">
      <c r="A195"/>
      <c r="B195"/>
      <c r="C195"/>
      <c r="D195"/>
      <c r="E195"/>
      <c r="F195"/>
      <c r="G195"/>
      <c r="H195" s="218" t="s">
        <v>1144</v>
      </c>
    </row>
    <row r="196" spans="1:8" ht="18" x14ac:dyDescent="0.25">
      <c r="A196" s="625" t="s">
        <v>304</v>
      </c>
      <c r="B196" s="625"/>
      <c r="C196" s="625"/>
      <c r="D196" s="625"/>
      <c r="E196" s="625"/>
      <c r="F196" s="625"/>
      <c r="G196" s="625"/>
      <c r="H196" s="625"/>
    </row>
    <row r="197" spans="1:8" x14ac:dyDescent="0.2">
      <c r="A197" s="72"/>
      <c r="B197" s="72"/>
      <c r="C197" s="72"/>
      <c r="D197" s="72"/>
      <c r="E197" s="72"/>
      <c r="F197" s="72"/>
      <c r="G197" s="72"/>
      <c r="H197" s="109"/>
    </row>
    <row r="198" spans="1:8" ht="15.75" x14ac:dyDescent="0.25">
      <c r="A198" s="626" t="s">
        <v>36</v>
      </c>
      <c r="B198" s="626"/>
      <c r="C198" s="626"/>
      <c r="D198" s="626"/>
      <c r="E198" s="626"/>
      <c r="F198" s="626"/>
      <c r="G198" s="626"/>
      <c r="H198" s="626"/>
    </row>
    <row r="199" spans="1:8" ht="15.75" x14ac:dyDescent="0.25">
      <c r="A199" s="626" t="s">
        <v>126</v>
      </c>
      <c r="B199" s="626"/>
      <c r="C199" s="626"/>
      <c r="D199" s="626"/>
      <c r="E199" s="626"/>
      <c r="F199" s="626"/>
      <c r="G199" s="626"/>
      <c r="H199" s="626"/>
    </row>
    <row r="200" spans="1:8" ht="15.75" x14ac:dyDescent="0.25">
      <c r="A200" s="626" t="s">
        <v>1143</v>
      </c>
      <c r="B200" s="626"/>
      <c r="C200" s="626"/>
      <c r="D200" s="626"/>
      <c r="E200" s="626"/>
      <c r="F200" s="626"/>
      <c r="G200" s="626"/>
      <c r="H200" s="626"/>
    </row>
    <row r="201" spans="1:8" x14ac:dyDescent="0.2">
      <c r="A201" s="2"/>
      <c r="B201" s="2"/>
      <c r="C201" s="2"/>
      <c r="D201" s="2"/>
      <c r="E201" s="71"/>
      <c r="F201" s="71"/>
      <c r="G201" s="71"/>
      <c r="H201" s="110"/>
    </row>
    <row r="202" spans="1:8" x14ac:dyDescent="0.2">
      <c r="A202" s="11"/>
      <c r="B202" s="11"/>
      <c r="C202" s="11"/>
      <c r="D202" s="11"/>
      <c r="E202" s="11"/>
      <c r="F202" s="11"/>
      <c r="G202" s="11" t="s">
        <v>61</v>
      </c>
      <c r="H202" s="11" t="s">
        <v>62</v>
      </c>
    </row>
    <row r="203" spans="1:8" x14ac:dyDescent="0.2">
      <c r="A203" s="78"/>
      <c r="B203" s="144" t="s">
        <v>63</v>
      </c>
      <c r="C203" s="144" t="s">
        <v>64</v>
      </c>
      <c r="D203" s="144" t="s">
        <v>65</v>
      </c>
      <c r="E203" s="144" t="s">
        <v>66</v>
      </c>
      <c r="F203" s="144" t="s">
        <v>67</v>
      </c>
      <c r="G203" s="144" t="s">
        <v>64</v>
      </c>
      <c r="H203" s="144" t="s">
        <v>64</v>
      </c>
    </row>
    <row r="204" spans="1:8" ht="15.75" x14ac:dyDescent="0.25">
      <c r="A204"/>
      <c r="B204"/>
      <c r="C204"/>
      <c r="D204"/>
      <c r="E204"/>
      <c r="F204"/>
      <c r="G204" s="145"/>
      <c r="H204" s="106"/>
    </row>
    <row r="205" spans="1:8" x14ac:dyDescent="0.2">
      <c r="A205" s="6" t="s">
        <v>110</v>
      </c>
      <c r="B205" s="66">
        <f>+'Summary Medians'!$P$19</f>
        <v>17774</v>
      </c>
      <c r="C205" s="66">
        <f>+'Summary Medians'!$V$19</f>
        <v>23215</v>
      </c>
      <c r="D205" s="66">
        <f>+'Summary Medians'!$AB$19</f>
        <v>26195</v>
      </c>
      <c r="E205" s="66">
        <f>+'Summary Medians'!$AH$19</f>
        <v>19145</v>
      </c>
      <c r="F205" s="66">
        <f>+'Summary Medians'!$AN$19</f>
        <v>14783</v>
      </c>
      <c r="G205" s="66">
        <f>+'Summary Medians'!$AT$19</f>
        <v>22706</v>
      </c>
      <c r="H205" s="41">
        <f>+'Summary Medians'!$AZ$19</f>
        <v>18794</v>
      </c>
    </row>
    <row r="206" spans="1:8" x14ac:dyDescent="0.2">
      <c r="A206" s="6"/>
      <c r="B206" s="39"/>
      <c r="C206" s="39"/>
      <c r="D206" s="39"/>
      <c r="E206" s="39"/>
      <c r="F206" s="39"/>
      <c r="G206" s="39"/>
      <c r="H206" s="94"/>
    </row>
    <row r="207" spans="1:8" x14ac:dyDescent="0.2">
      <c r="A207" s="2" t="s">
        <v>39</v>
      </c>
      <c r="B207" s="21">
        <f>+'Summary Medians'!$P$36</f>
        <v>19660</v>
      </c>
      <c r="C207" s="21">
        <f>+'Summary Medians'!$V$36</f>
        <v>23416</v>
      </c>
      <c r="D207" s="21">
        <f>+'Summary Medians'!$AB$36</f>
        <v>22886</v>
      </c>
      <c r="E207" s="21">
        <f>+'Summary Medians'!$AH$36</f>
        <v>20006</v>
      </c>
      <c r="F207" s="21">
        <f>+'Summary Medians'!$AN$36</f>
        <v>23280</v>
      </c>
      <c r="G207" s="21">
        <f>+'Summary Medians'!$AT$36</f>
        <v>0</v>
      </c>
      <c r="H207" s="42">
        <f>+'Summary Medians'!$AZ$36</f>
        <v>17440</v>
      </c>
    </row>
    <row r="208" spans="1:8" x14ac:dyDescent="0.2">
      <c r="A208" s="2" t="s">
        <v>40</v>
      </c>
      <c r="B208" s="21">
        <f>+'Summary Medians'!$P$53</f>
        <v>10212</v>
      </c>
      <c r="C208" s="21">
        <f>+'Summary Medians'!$V$53</f>
        <v>21897</v>
      </c>
      <c r="D208" s="21">
        <f>+'Summary Medians'!$AB$53</f>
        <v>0</v>
      </c>
      <c r="E208" s="21">
        <f>+'Summary Medians'!$AH$53</f>
        <v>14776</v>
      </c>
      <c r="F208" s="21">
        <f>+'Summary Medians'!$AN$53</f>
        <v>0</v>
      </c>
      <c r="G208" s="21">
        <f>+'Summary Medians'!$AT$53</f>
        <v>0</v>
      </c>
      <c r="H208" s="42">
        <f>+'Summary Medians'!$AZ$53</f>
        <v>0</v>
      </c>
    </row>
    <row r="209" spans="1:8" x14ac:dyDescent="0.2">
      <c r="A209" s="2" t="s">
        <v>70</v>
      </c>
      <c r="B209" s="21">
        <f>+'Summary Medians'!$P$70</f>
        <v>0</v>
      </c>
      <c r="C209" s="21">
        <f>+'Summary Medians'!$V$70</f>
        <v>0</v>
      </c>
      <c r="D209" s="21">
        <f>+'Summary Medians'!$AB$70</f>
        <v>0</v>
      </c>
      <c r="E209" s="21">
        <f>+'Summary Medians'!$AH$70</f>
        <v>0</v>
      </c>
      <c r="F209" s="21">
        <f>+'Summary Medians'!$AN$70</f>
        <v>0</v>
      </c>
      <c r="G209" s="21">
        <f>+'Summary Medians'!$AT$70</f>
        <v>0</v>
      </c>
      <c r="H209" s="42">
        <f>+'Summary Medians'!$AZ$70</f>
        <v>0</v>
      </c>
    </row>
    <row r="210" spans="1:8" x14ac:dyDescent="0.2">
      <c r="A210" s="6" t="s">
        <v>41</v>
      </c>
      <c r="B210" s="21">
        <f>+'Summary Medians'!$P$87</f>
        <v>15226</v>
      </c>
      <c r="C210" s="21">
        <f>+'Summary Medians'!$V$87</f>
        <v>33835</v>
      </c>
      <c r="D210" s="21">
        <f>+'Summary Medians'!$AB$87</f>
        <v>40326</v>
      </c>
      <c r="E210" s="21">
        <f>+'Summary Medians'!$AH$87</f>
        <v>22682</v>
      </c>
      <c r="F210" s="21">
        <f>+'Summary Medians'!$AN$87</f>
        <v>0</v>
      </c>
      <c r="G210" s="21">
        <f>+'Summary Medians'!$AT$87</f>
        <v>0</v>
      </c>
      <c r="H210" s="42">
        <f>+'Summary Medians'!$AZ$87</f>
        <v>28100</v>
      </c>
    </row>
    <row r="211" spans="1:8" x14ac:dyDescent="0.2">
      <c r="A211" s="6"/>
      <c r="B211" s="21"/>
      <c r="C211" s="21"/>
      <c r="D211" s="21"/>
      <c r="E211" s="21"/>
      <c r="F211" s="21"/>
      <c r="G211" s="21"/>
      <c r="H211" s="42"/>
    </row>
    <row r="212" spans="1:8" x14ac:dyDescent="0.2">
      <c r="A212" s="6" t="s">
        <v>42</v>
      </c>
      <c r="B212" s="21">
        <f>+'Summary Medians'!$P$104</f>
        <v>16549</v>
      </c>
      <c r="C212" s="21">
        <f>+'Summary Medians'!$V$104</f>
        <v>27856</v>
      </c>
      <c r="D212" s="21">
        <f>+'Summary Medians'!$AB$104</f>
        <v>16894</v>
      </c>
      <c r="E212" s="21">
        <f>+'Summary Medians'!$AH$104</f>
        <v>16288</v>
      </c>
      <c r="F212" s="21">
        <f>+'Summary Medians'!$AN$104</f>
        <v>0</v>
      </c>
      <c r="G212" s="21">
        <f>+'Summary Medians'!$AT$104</f>
        <v>0</v>
      </c>
      <c r="H212" s="42">
        <f>+'Summary Medians'!$AZ$104</f>
        <v>17078</v>
      </c>
    </row>
    <row r="213" spans="1:8" x14ac:dyDescent="0.2">
      <c r="A213" s="2" t="s">
        <v>43</v>
      </c>
      <c r="B213" s="21">
        <f>+'Summary Medians'!$P$121</f>
        <v>17821</v>
      </c>
      <c r="C213" s="21">
        <f>+'Summary Medians'!$V$121</f>
        <v>32299</v>
      </c>
      <c r="D213" s="21">
        <f>+'Summary Medians'!$AB$121</f>
        <v>27542</v>
      </c>
      <c r="E213" s="21">
        <f>+'Summary Medians'!$AH$121</f>
        <v>22932</v>
      </c>
      <c r="F213" s="21">
        <f>+'Summary Medians'!$AN$121</f>
        <v>0</v>
      </c>
      <c r="G213" s="21">
        <f>+'Summary Medians'!$AT$121</f>
        <v>0</v>
      </c>
      <c r="H213" s="42">
        <f>+'Summary Medians'!$AZ$121</f>
        <v>0</v>
      </c>
    </row>
    <row r="214" spans="1:8" x14ac:dyDescent="0.2">
      <c r="A214" s="2" t="s">
        <v>44</v>
      </c>
      <c r="B214" s="21">
        <f>+'Summary Medians'!$P$138</f>
        <v>14842</v>
      </c>
      <c r="C214" s="21">
        <f>+'Summary Medians'!$V$138</f>
        <v>19054</v>
      </c>
      <c r="D214" s="21">
        <f>+'Summary Medians'!$AB$138</f>
        <v>17613</v>
      </c>
      <c r="E214" s="21">
        <f>+'Summary Medians'!$AH$138</f>
        <v>18611</v>
      </c>
      <c r="F214" s="21">
        <f>+'Summary Medians'!$AN$138</f>
        <v>0</v>
      </c>
      <c r="G214" s="21">
        <f>+'Summary Medians'!$AT$138</f>
        <v>0</v>
      </c>
      <c r="H214" s="42">
        <f>+'Summary Medians'!$AZ$138</f>
        <v>19577</v>
      </c>
    </row>
    <row r="215" spans="1:8" x14ac:dyDescent="0.2">
      <c r="A215" s="6" t="s">
        <v>45</v>
      </c>
      <c r="B215" s="21">
        <f>+'Summary Medians'!$P$155</f>
        <v>26125</v>
      </c>
      <c r="C215" s="21">
        <f>+'Summary Medians'!$V$155</f>
        <v>29883</v>
      </c>
      <c r="D215" s="21">
        <f>+'Summary Medians'!$AB$155</f>
        <v>28023</v>
      </c>
      <c r="E215" s="21">
        <f>+'Summary Medians'!$AH$155</f>
        <v>23223</v>
      </c>
      <c r="F215" s="21">
        <f>+'Summary Medians'!$AN$155</f>
        <v>0</v>
      </c>
      <c r="G215" s="21">
        <f>+'Summary Medians'!$AT$155</f>
        <v>0</v>
      </c>
      <c r="H215" s="42">
        <f>+'Summary Medians'!$AZ$155</f>
        <v>0</v>
      </c>
    </row>
    <row r="216" spans="1:8" x14ac:dyDescent="0.2">
      <c r="A216" s="6"/>
      <c r="B216" s="21"/>
      <c r="C216" s="21"/>
      <c r="D216" s="21"/>
      <c r="E216" s="21"/>
      <c r="F216" s="21"/>
      <c r="G216" s="21"/>
      <c r="H216" s="42"/>
    </row>
    <row r="217" spans="1:8" x14ac:dyDescent="0.2">
      <c r="A217" s="2" t="s">
        <v>46</v>
      </c>
      <c r="B217" s="21">
        <f>+'Summary Medians'!$P$172</f>
        <v>12388</v>
      </c>
      <c r="C217" s="21">
        <f>+'Summary Medians'!$V$172</f>
        <v>20649</v>
      </c>
      <c r="D217" s="21">
        <f>+'Summary Medians'!$AB$172</f>
        <v>20530</v>
      </c>
      <c r="E217" s="21">
        <f>+'Summary Medians'!$AH$172</f>
        <v>13543</v>
      </c>
      <c r="F217" s="21">
        <f>+'Summary Medians'!$AN$172</f>
        <v>0</v>
      </c>
      <c r="G217" s="21">
        <f>+'Summary Medians'!$AT$172</f>
        <v>0</v>
      </c>
      <c r="H217" s="42">
        <f>+'Summary Medians'!$AZ$172</f>
        <v>18011</v>
      </c>
    </row>
    <row r="218" spans="1:8" x14ac:dyDescent="0.2">
      <c r="A218" s="2" t="s">
        <v>47</v>
      </c>
      <c r="B218" s="21">
        <f>+'Summary Medians'!$P$189</f>
        <v>15757</v>
      </c>
      <c r="C218" s="21">
        <f>+'Summary Medians'!$V$189</f>
        <v>16291</v>
      </c>
      <c r="D218" s="21">
        <f>+'Summary Medians'!$AB$189</f>
        <v>27837</v>
      </c>
      <c r="E218" s="21">
        <f>+'Summary Medians'!$AH$189</f>
        <v>18904</v>
      </c>
      <c r="F218" s="21">
        <f>+'Summary Medians'!$AN$189</f>
        <v>0</v>
      </c>
      <c r="G218" s="21">
        <f>+'Summary Medians'!$AT$189</f>
        <v>0</v>
      </c>
      <c r="H218" s="42">
        <f>+'Summary Medians'!$AZ$189</f>
        <v>15378</v>
      </c>
    </row>
    <row r="219" spans="1:8" x14ac:dyDescent="0.2">
      <c r="A219" s="2" t="s">
        <v>48</v>
      </c>
      <c r="B219" s="21">
        <f>+'Summary Medians'!$P$206</f>
        <v>18398</v>
      </c>
      <c r="C219" s="21">
        <f>+'Summary Medians'!$V$206</f>
        <v>22503</v>
      </c>
      <c r="D219" s="21">
        <f>+'Summary Medians'!$AB$206</f>
        <v>22310</v>
      </c>
      <c r="E219" s="21">
        <f>+'Summary Medians'!$AH$206</f>
        <v>14933</v>
      </c>
      <c r="F219" s="21">
        <f>+'Summary Medians'!$AN$206</f>
        <v>14783</v>
      </c>
      <c r="G219" s="21">
        <f>+'Summary Medians'!$AT$206</f>
        <v>22706</v>
      </c>
      <c r="H219" s="42">
        <f>+'Summary Medians'!$AZ$206</f>
        <v>16640</v>
      </c>
    </row>
    <row r="220" spans="1:8" x14ac:dyDescent="0.2">
      <c r="A220" s="2" t="s">
        <v>49</v>
      </c>
      <c r="B220" s="21">
        <f>+'Summary Medians'!$P$223</f>
        <v>21688</v>
      </c>
      <c r="C220" s="21">
        <f>+'Summary Medians'!$V$223</f>
        <v>33598</v>
      </c>
      <c r="D220" s="21">
        <f>+'Summary Medians'!$AB$223</f>
        <v>30720</v>
      </c>
      <c r="E220" s="21">
        <f>+'Summary Medians'!$AH$223</f>
        <v>19554</v>
      </c>
      <c r="F220" s="21">
        <f>+'Summary Medians'!$AN$223</f>
        <v>0</v>
      </c>
      <c r="G220" s="21">
        <f>+'Summary Medians'!$AT$223</f>
        <v>0</v>
      </c>
      <c r="H220" s="42">
        <f>+'Summary Medians'!$AZ$223</f>
        <v>0</v>
      </c>
    </row>
    <row r="221" spans="1:8" ht="15.75" x14ac:dyDescent="0.25">
      <c r="A221" s="2"/>
      <c r="B221"/>
      <c r="C221"/>
      <c r="D221"/>
      <c r="E221"/>
      <c r="F221"/>
      <c r="G221"/>
      <c r="H221" s="106"/>
    </row>
    <row r="222" spans="1:8" x14ac:dyDescent="0.2">
      <c r="A222" s="2" t="s">
        <v>50</v>
      </c>
      <c r="B222" s="21">
        <f>+'Summary Medians'!$P$240</f>
        <v>17013</v>
      </c>
      <c r="C222" s="21">
        <f>+'Summary Medians'!$V$240</f>
        <v>30560</v>
      </c>
      <c r="D222" s="21">
        <f>+'Summary Medians'!$AB$240</f>
        <v>29630</v>
      </c>
      <c r="E222" s="21">
        <f>+'Summary Medians'!$AH$240</f>
        <v>26429</v>
      </c>
      <c r="F222" s="21">
        <f>+'Summary Medians'!$AN$240</f>
        <v>0</v>
      </c>
      <c r="G222" s="21">
        <f>+'Summary Medians'!$AT$240</f>
        <v>0</v>
      </c>
      <c r="H222" s="42">
        <f>+'Summary Medians'!$AZ$240</f>
        <v>22616</v>
      </c>
    </row>
    <row r="223" spans="1:8" x14ac:dyDescent="0.2">
      <c r="A223" s="6" t="s">
        <v>51</v>
      </c>
      <c r="B223" s="21">
        <f>+'Summary Medians'!$P$257</f>
        <v>20047</v>
      </c>
      <c r="C223" s="21">
        <f>+'Summary Medians'!$V$257</f>
        <v>19685</v>
      </c>
      <c r="D223" s="21">
        <f>+'Summary Medians'!$AB$257</f>
        <v>25192</v>
      </c>
      <c r="E223" s="21">
        <f>+'Summary Medians'!$AH$257</f>
        <v>13100</v>
      </c>
      <c r="F223" s="21">
        <f>+'Summary Medians'!$AN$257</f>
        <v>9915</v>
      </c>
      <c r="G223" s="21">
        <f>+'Summary Medians'!$AT$257</f>
        <v>22714</v>
      </c>
      <c r="H223" s="42">
        <f>+'Summary Medians'!$AZ$257</f>
        <v>24829</v>
      </c>
    </row>
    <row r="224" spans="1:8" x14ac:dyDescent="0.2">
      <c r="A224" s="2" t="s">
        <v>52</v>
      </c>
      <c r="B224" s="21">
        <f>+'Summary Medians'!$P$274</f>
        <v>27800</v>
      </c>
      <c r="C224" s="21">
        <f>+'Summary Medians'!$V$274</f>
        <v>36876</v>
      </c>
      <c r="D224" s="21">
        <f>+'Summary Medians'!$AB$274</f>
        <v>37083</v>
      </c>
      <c r="E224" s="21">
        <f>+'Summary Medians'!$AH$274</f>
        <v>25380</v>
      </c>
      <c r="F224" s="21">
        <f>+'Summary Medians'!$AN$274</f>
        <v>0</v>
      </c>
      <c r="G224" s="21">
        <f>+'Summary Medians'!$AT$274</f>
        <v>0</v>
      </c>
      <c r="H224" s="42">
        <f>+'Summary Medians'!$AZ$274</f>
        <v>21434</v>
      </c>
    </row>
    <row r="225" spans="1:8" x14ac:dyDescent="0.2">
      <c r="A225" s="8" t="s">
        <v>53</v>
      </c>
      <c r="B225" s="26">
        <f>+'Summary Medians'!$P$291</f>
        <v>15666</v>
      </c>
      <c r="C225" s="26">
        <f>+'Summary Medians'!$V$291</f>
        <v>22164</v>
      </c>
      <c r="D225" s="26">
        <f>+'Summary Medians'!$AB$291</f>
        <v>17402</v>
      </c>
      <c r="E225" s="26">
        <f>+'Summary Medians'!$AH$291</f>
        <v>15446</v>
      </c>
      <c r="F225" s="26">
        <f>+'Summary Medians'!$AN$291</f>
        <v>0</v>
      </c>
      <c r="G225" s="26">
        <f>+'Summary Medians'!$AT$291</f>
        <v>20950</v>
      </c>
      <c r="H225" s="23">
        <f>+'Summary Medians'!$AZ$291</f>
        <v>0</v>
      </c>
    </row>
    <row r="226" spans="1:8" ht="33" customHeight="1" x14ac:dyDescent="0.2">
      <c r="A226" s="624" t="s">
        <v>106</v>
      </c>
      <c r="B226" s="624"/>
      <c r="C226" s="624"/>
      <c r="D226" s="624"/>
      <c r="E226" s="624"/>
      <c r="F226" s="624"/>
      <c r="G226" s="624"/>
      <c r="H226" s="624"/>
    </row>
    <row r="227" spans="1:8" ht="15.75" x14ac:dyDescent="0.25">
      <c r="A227"/>
      <c r="B227"/>
      <c r="C227"/>
      <c r="D227"/>
      <c r="E227"/>
      <c r="F227"/>
      <c r="G227"/>
      <c r="H227" s="218" t="s">
        <v>1144</v>
      </c>
    </row>
    <row r="228" spans="1:8" ht="18" x14ac:dyDescent="0.25">
      <c r="A228" s="28" t="s">
        <v>305</v>
      </c>
      <c r="B228" s="28"/>
      <c r="C228" s="28"/>
      <c r="D228" s="28"/>
      <c r="E228" s="28"/>
      <c r="F228" s="28"/>
      <c r="G228" s="28"/>
      <c r="H228" s="89"/>
    </row>
    <row r="229" spans="1:8" x14ac:dyDescent="0.2">
      <c r="A229" s="70"/>
      <c r="B229" s="70"/>
      <c r="C229" s="70"/>
      <c r="D229" s="70"/>
      <c r="E229" s="70"/>
      <c r="F229" s="70"/>
      <c r="G229" s="70"/>
      <c r="H229" s="90"/>
    </row>
    <row r="230" spans="1:8" ht="15.75" x14ac:dyDescent="0.25">
      <c r="A230" s="29" t="s">
        <v>36</v>
      </c>
      <c r="B230" s="29"/>
      <c r="C230" s="29"/>
      <c r="D230" s="29"/>
      <c r="E230" s="29"/>
      <c r="F230" s="29"/>
      <c r="G230" s="29"/>
      <c r="H230" s="91"/>
    </row>
    <row r="231" spans="1:8" ht="15.75" x14ac:dyDescent="0.25">
      <c r="A231" s="29" t="s">
        <v>69</v>
      </c>
      <c r="B231" s="29"/>
      <c r="C231" s="29"/>
      <c r="D231" s="29"/>
      <c r="E231" s="29"/>
      <c r="F231" s="29"/>
      <c r="G231" s="29"/>
      <c r="H231" s="91"/>
    </row>
    <row r="232" spans="1:8" ht="15.75" x14ac:dyDescent="0.25">
      <c r="A232" s="29" t="s">
        <v>1143</v>
      </c>
      <c r="B232" s="29"/>
      <c r="C232" s="29"/>
      <c r="D232" s="29"/>
      <c r="E232" s="29"/>
      <c r="F232" s="29"/>
      <c r="G232" s="29"/>
      <c r="H232" s="91"/>
    </row>
    <row r="233" spans="1:8" x14ac:dyDescent="0.2">
      <c r="A233" s="73"/>
      <c r="B233" s="73"/>
      <c r="C233" s="73"/>
      <c r="D233" s="73"/>
      <c r="E233" s="73"/>
      <c r="F233" s="73"/>
      <c r="G233" s="73"/>
      <c r="H233" s="114"/>
    </row>
    <row r="234" spans="1:8" x14ac:dyDescent="0.2">
      <c r="A234" s="76"/>
      <c r="B234" s="51"/>
      <c r="C234" s="51"/>
      <c r="D234" s="51"/>
      <c r="E234" s="51"/>
      <c r="F234" s="51"/>
      <c r="G234" s="51" t="s">
        <v>61</v>
      </c>
      <c r="H234" s="112" t="s">
        <v>62</v>
      </c>
    </row>
    <row r="235" spans="1:8" x14ac:dyDescent="0.2">
      <c r="A235" s="77"/>
      <c r="B235" s="27" t="s">
        <v>63</v>
      </c>
      <c r="C235" s="27" t="s">
        <v>64</v>
      </c>
      <c r="D235" s="27" t="s">
        <v>65</v>
      </c>
      <c r="E235" s="27" t="s">
        <v>66</v>
      </c>
      <c r="F235" s="27" t="s">
        <v>67</v>
      </c>
      <c r="G235" s="27" t="s">
        <v>64</v>
      </c>
      <c r="H235" s="113" t="s">
        <v>64</v>
      </c>
    </row>
    <row r="236" spans="1:8" ht="15.75" x14ac:dyDescent="0.25">
      <c r="A236" s="63"/>
      <c r="B236" s="64"/>
      <c r="C236" s="64"/>
      <c r="D236" s="64"/>
      <c r="E236" s="64"/>
      <c r="F236" s="64"/>
      <c r="G236" s="64"/>
      <c r="H236" s="115"/>
    </row>
    <row r="237" spans="1:8" x14ac:dyDescent="0.2">
      <c r="A237" s="6" t="s">
        <v>110</v>
      </c>
      <c r="B237" s="66">
        <f>+'Summary Medians'!$S$19</f>
        <v>33618</v>
      </c>
      <c r="C237" s="66">
        <f>+'Summary Medians'!$Y$19</f>
        <v>49029</v>
      </c>
      <c r="D237" s="66">
        <f>+'Summary Medians'!$AE$19</f>
        <v>48620</v>
      </c>
      <c r="E237" s="66">
        <f>+'Summary Medians'!$AK$19</f>
        <v>33128</v>
      </c>
      <c r="F237" s="66">
        <f>+'Summary Medians'!$AQ$19</f>
        <v>28608</v>
      </c>
      <c r="G237" s="66">
        <f>+'Summary Medians'!$AW$19</f>
        <v>44151</v>
      </c>
      <c r="H237" s="17">
        <f>+'Summary Medians'!$BC$19</f>
        <v>42092</v>
      </c>
    </row>
    <row r="238" spans="1:8" x14ac:dyDescent="0.2">
      <c r="A238" s="38"/>
      <c r="B238" s="39"/>
      <c r="C238" s="39"/>
      <c r="D238" s="39"/>
      <c r="E238" s="39"/>
      <c r="F238" s="39"/>
      <c r="G238" s="39"/>
      <c r="H238" s="94"/>
    </row>
    <row r="239" spans="1:8" x14ac:dyDescent="0.2">
      <c r="A239" s="2" t="s">
        <v>39</v>
      </c>
      <c r="B239" s="21">
        <f>+'Summary Medians'!$S$36</f>
        <v>32920</v>
      </c>
      <c r="C239" s="21">
        <f>+'Summary Medians'!$Y$36</f>
        <v>58590</v>
      </c>
      <c r="D239" s="21">
        <f>+'Summary Medians'!$AE$36</f>
        <v>55162</v>
      </c>
      <c r="E239" s="21">
        <f>+'Summary Medians'!$AK$36</f>
        <v>35738</v>
      </c>
      <c r="F239" s="21">
        <f>+'Summary Medians'!$AQ$36</f>
        <v>51822</v>
      </c>
      <c r="G239" s="21">
        <f>+'Summary Medians'!$AW$36</f>
        <v>0</v>
      </c>
      <c r="H239" s="19">
        <f>+'Summary Medians'!$BC$36</f>
        <v>41172</v>
      </c>
    </row>
    <row r="240" spans="1:8" x14ac:dyDescent="0.2">
      <c r="A240" s="2" t="s">
        <v>40</v>
      </c>
      <c r="B240" s="21">
        <f>+'Summary Medians'!$S$53</f>
        <v>20722</v>
      </c>
      <c r="C240" s="21">
        <f>+'Summary Medians'!$Y$53</f>
        <v>42099</v>
      </c>
      <c r="D240" s="21"/>
      <c r="E240" s="21">
        <f>+'Summary Medians'!$AK$53</f>
        <v>28396</v>
      </c>
      <c r="F240" s="21">
        <f>+'Summary Medians'!$AQ$53</f>
        <v>0</v>
      </c>
      <c r="G240" s="21">
        <f>+'Summary Medians'!$AW$53</f>
        <v>0</v>
      </c>
      <c r="H240" s="19">
        <f>+'Summary Medians'!$BC$53</f>
        <v>0</v>
      </c>
    </row>
    <row r="241" spans="1:8" x14ac:dyDescent="0.2">
      <c r="A241" s="2" t="s">
        <v>70</v>
      </c>
      <c r="B241" s="21">
        <f>+'Summary Medians'!$S$70</f>
        <v>0</v>
      </c>
      <c r="C241" s="21">
        <f>+'Summary Medians'!$Y$70</f>
        <v>0</v>
      </c>
      <c r="D241" s="21"/>
      <c r="E241" s="21">
        <f>+'Summary Medians'!$AK$70</f>
        <v>0</v>
      </c>
      <c r="F241" s="21">
        <f>+'Summary Medians'!$AQ$70</f>
        <v>0</v>
      </c>
      <c r="G241" s="21">
        <f>+'Summary Medians'!$AW$70</f>
        <v>0</v>
      </c>
      <c r="H241" s="19">
        <f>+'Summary Medians'!$BC$70</f>
        <v>0</v>
      </c>
    </row>
    <row r="242" spans="1:8" x14ac:dyDescent="0.2">
      <c r="A242" s="2" t="s">
        <v>41</v>
      </c>
      <c r="B242" s="21">
        <f>+'Summary Medians'!$S$87</f>
        <v>29141</v>
      </c>
      <c r="C242" s="21">
        <f>+'Summary Medians'!$Y$87</f>
        <v>57495</v>
      </c>
      <c r="D242" s="21">
        <f>+'Summary Medians'!$AE$87</f>
        <v>56806</v>
      </c>
      <c r="E242" s="21">
        <f>+'Summary Medians'!$AK$87</f>
        <v>45825</v>
      </c>
      <c r="F242" s="21">
        <f>+'Summary Medians'!$AQ$87</f>
        <v>0</v>
      </c>
      <c r="G242" s="21">
        <f>+'Summary Medians'!$AW$87</f>
        <v>0</v>
      </c>
      <c r="H242" s="19">
        <f>+'Summary Medians'!$BC$87</f>
        <v>49075</v>
      </c>
    </row>
    <row r="243" spans="1:8" x14ac:dyDescent="0.2">
      <c r="A243" s="2"/>
      <c r="B243" s="21"/>
      <c r="C243" s="21"/>
      <c r="D243" s="21"/>
      <c r="E243" s="21"/>
      <c r="F243" s="21"/>
      <c r="G243" s="21"/>
      <c r="H243" s="19"/>
    </row>
    <row r="244" spans="1:8" x14ac:dyDescent="0.2">
      <c r="A244" s="2" t="s">
        <v>42</v>
      </c>
      <c r="B244" s="21">
        <f>+'Summary Medians'!$S$104</f>
        <v>35100</v>
      </c>
      <c r="C244" s="21">
        <f>+'Summary Medians'!$Y$104</f>
        <v>49086</v>
      </c>
      <c r="D244" s="21">
        <f>+'Summary Medians'!$AE$104</f>
        <v>47386</v>
      </c>
      <c r="E244" s="21">
        <f>+'Summary Medians'!$AK$104</f>
        <v>35956</v>
      </c>
      <c r="F244" s="21">
        <f>+'Summary Medians'!$AQ$104</f>
        <v>0</v>
      </c>
      <c r="G244" s="21">
        <f>+'Summary Medians'!$AW$104</f>
        <v>0</v>
      </c>
      <c r="H244" s="19">
        <f>+'Summary Medians'!$BC$104</f>
        <v>17078</v>
      </c>
    </row>
    <row r="245" spans="1:8" x14ac:dyDescent="0.2">
      <c r="A245" s="2" t="s">
        <v>43</v>
      </c>
      <c r="B245" s="21">
        <f>+'Summary Medians'!$S$121</f>
        <v>34062</v>
      </c>
      <c r="C245" s="21">
        <f>+'Summary Medians'!$Y$121</f>
        <v>53991</v>
      </c>
      <c r="D245" s="21">
        <f>+'Summary Medians'!$AE$121</f>
        <v>56944</v>
      </c>
      <c r="E245" s="21">
        <f>+'Summary Medians'!$AK$121</f>
        <v>41700</v>
      </c>
      <c r="F245" s="21">
        <f>+'Summary Medians'!$AQ$121</f>
        <v>0</v>
      </c>
      <c r="G245" s="21">
        <f>+'Summary Medians'!$AW$121</f>
        <v>0</v>
      </c>
      <c r="H245" s="19">
        <f>+'Summary Medians'!$BC$121</f>
        <v>0</v>
      </c>
    </row>
    <row r="246" spans="1:8" x14ac:dyDescent="0.2">
      <c r="A246" s="2" t="s">
        <v>44</v>
      </c>
      <c r="B246" s="21">
        <f>+'Summary Medians'!$S$138</f>
        <v>27336</v>
      </c>
      <c r="C246" s="21">
        <f>+'Summary Medians'!$Y$138</f>
        <v>41925</v>
      </c>
      <c r="D246" s="21">
        <f>+'Summary Medians'!$AE$138</f>
        <v>37250</v>
      </c>
      <c r="E246" s="21">
        <f>+'Summary Medians'!$AK$138</f>
        <v>33358</v>
      </c>
      <c r="F246" s="21">
        <f>+'Summary Medians'!$AQ$138</f>
        <v>0</v>
      </c>
      <c r="G246" s="21">
        <f>+'Summary Medians'!$AW$138</f>
        <v>0</v>
      </c>
      <c r="H246" s="19">
        <f>+'Summary Medians'!$BC$138</f>
        <v>45377</v>
      </c>
    </row>
    <row r="247" spans="1:8" x14ac:dyDescent="0.2">
      <c r="A247" s="2" t="s">
        <v>45</v>
      </c>
      <c r="B247" s="21">
        <f>+'Summary Medians'!$S$155</f>
        <v>38075</v>
      </c>
      <c r="C247" s="21">
        <f>+'Summary Medians'!$Y$155</f>
        <v>53532</v>
      </c>
      <c r="D247" s="21">
        <f>+'Summary Medians'!$AE$155</f>
        <v>59224</v>
      </c>
      <c r="E247" s="21">
        <f>+'Summary Medians'!$AK$155</f>
        <v>42543</v>
      </c>
      <c r="F247" s="21">
        <f>+'Summary Medians'!$AQ$155</f>
        <v>0</v>
      </c>
      <c r="G247" s="21">
        <f>+'Summary Medians'!$AW$155</f>
        <v>0</v>
      </c>
      <c r="H247" s="19">
        <f>+'Summary Medians'!$BC$155</f>
        <v>0</v>
      </c>
    </row>
    <row r="248" spans="1:8" x14ac:dyDescent="0.2">
      <c r="A248" s="2"/>
      <c r="B248" s="21"/>
      <c r="C248" s="21"/>
      <c r="D248" s="21"/>
      <c r="E248" s="21"/>
      <c r="F248" s="21"/>
      <c r="G248" s="21"/>
      <c r="H248" s="19"/>
    </row>
    <row r="249" spans="1:8" x14ac:dyDescent="0.2">
      <c r="A249" s="2" t="s">
        <v>46</v>
      </c>
      <c r="B249" s="21">
        <f>+'Summary Medians'!$S$172</f>
        <v>27087</v>
      </c>
      <c r="C249" s="21">
        <f>+'Summary Medians'!$Y$172</f>
        <v>48112</v>
      </c>
      <c r="D249" s="21">
        <f>+'Summary Medians'!$AE$172</f>
        <v>47835</v>
      </c>
      <c r="E249" s="21">
        <f>+'Summary Medians'!$AK$172</f>
        <v>30029</v>
      </c>
      <c r="F249" s="21">
        <f>+'Summary Medians'!$AQ$172</f>
        <v>0</v>
      </c>
      <c r="G249" s="21">
        <f>+'Summary Medians'!$AW$172</f>
        <v>0</v>
      </c>
      <c r="H249" s="19">
        <f>+'Summary Medians'!$BC$172</f>
        <v>43011</v>
      </c>
    </row>
    <row r="250" spans="1:8" x14ac:dyDescent="0.2">
      <c r="A250" s="2" t="s">
        <v>47</v>
      </c>
      <c r="B250" s="21">
        <f>+'Summary Medians'!$S$189</f>
        <v>30476</v>
      </c>
      <c r="C250" s="21">
        <f>+'Summary Medians'!$Y$189</f>
        <v>32818</v>
      </c>
      <c r="D250" s="21">
        <f>+'Summary Medians'!$AE$189</f>
        <v>36374</v>
      </c>
      <c r="E250" s="21">
        <f>+'Summary Medians'!$AK$189</f>
        <v>40247</v>
      </c>
      <c r="F250" s="21">
        <f>+'Summary Medians'!$AQ$189</f>
        <v>0</v>
      </c>
      <c r="G250" s="21">
        <f>+'Summary Medians'!$AW$189</f>
        <v>0</v>
      </c>
      <c r="H250" s="19">
        <f>+'Summary Medians'!$BC$189</f>
        <v>38141</v>
      </c>
    </row>
    <row r="251" spans="1:8" x14ac:dyDescent="0.2">
      <c r="A251" s="2" t="s">
        <v>48</v>
      </c>
      <c r="B251" s="21">
        <f>+'Summary Medians'!$S$206</f>
        <v>28823</v>
      </c>
      <c r="C251" s="21">
        <f>+'Summary Medians'!$Y$206</f>
        <v>48973</v>
      </c>
      <c r="D251" s="21">
        <f>+'Summary Medians'!$AE$206</f>
        <v>49405</v>
      </c>
      <c r="E251" s="21">
        <f>+'Summary Medians'!$AK$206</f>
        <v>30161</v>
      </c>
      <c r="F251" s="21">
        <f>+'Summary Medians'!$AQ$206</f>
        <v>28608</v>
      </c>
      <c r="G251" s="21">
        <f>+'Summary Medians'!$AW$206</f>
        <v>44151</v>
      </c>
      <c r="H251" s="19">
        <f>+'Summary Medians'!$BC$206</f>
        <v>36900</v>
      </c>
    </row>
    <row r="252" spans="1:8" x14ac:dyDescent="0.2">
      <c r="A252" s="2" t="s">
        <v>49</v>
      </c>
      <c r="B252" s="21">
        <f>+'Summary Medians'!$S$223</f>
        <v>43398</v>
      </c>
      <c r="C252" s="21">
        <f>+'Summary Medians'!$Y$223</f>
        <v>67836</v>
      </c>
      <c r="D252" s="21">
        <f>+'Summary Medians'!$AE$223</f>
        <v>53710</v>
      </c>
      <c r="E252" s="21">
        <f>+'Summary Medians'!$AK$223</f>
        <v>29218</v>
      </c>
      <c r="F252" s="21">
        <f>+'Summary Medians'!$AQ$223</f>
        <v>0</v>
      </c>
      <c r="G252" s="21">
        <f>+'Summary Medians'!$AW$223</f>
        <v>0</v>
      </c>
      <c r="H252" s="19">
        <f>+'Summary Medians'!$BC$223</f>
        <v>0</v>
      </c>
    </row>
    <row r="253" spans="1:8" ht="15.75" x14ac:dyDescent="0.25">
      <c r="A253" s="2"/>
      <c r="B253"/>
      <c r="C253"/>
      <c r="D253"/>
      <c r="E253"/>
      <c r="F253"/>
      <c r="G253"/>
      <c r="H253" s="50"/>
    </row>
    <row r="254" spans="1:8" x14ac:dyDescent="0.2">
      <c r="A254" s="2" t="s">
        <v>50</v>
      </c>
      <c r="B254" s="21">
        <f>+'Summary Medians'!$S$240</f>
        <v>37321</v>
      </c>
      <c r="C254" s="21">
        <f>+'Summary Medians'!$Y$240</f>
        <v>59826</v>
      </c>
      <c r="D254" s="21">
        <f>+'Summary Medians'!$AE$240</f>
        <v>65960</v>
      </c>
      <c r="E254" s="21">
        <f>+'Summary Medians'!$AK$240</f>
        <v>36214</v>
      </c>
      <c r="F254" s="21">
        <f>+'Summary Medians'!$AQ$240</f>
        <v>0</v>
      </c>
      <c r="G254" s="21">
        <f>+'Summary Medians'!$AW$240</f>
        <v>0</v>
      </c>
      <c r="H254" s="19">
        <f>+'Summary Medians'!$BC$240</f>
        <v>49142</v>
      </c>
    </row>
    <row r="255" spans="1:8" x14ac:dyDescent="0.2">
      <c r="A255" s="6" t="s">
        <v>51</v>
      </c>
      <c r="B255" s="21">
        <f>+'Summary Medians'!$S$257</f>
        <v>27751</v>
      </c>
      <c r="C255" s="21">
        <f>+'Summary Medians'!$Y$257</f>
        <v>35405</v>
      </c>
      <c r="D255" s="21">
        <f>+'Summary Medians'!$AE$257</f>
        <v>38152</v>
      </c>
      <c r="E255" s="21">
        <f>+'Summary Medians'!$AK$257</f>
        <v>22080</v>
      </c>
      <c r="F255" s="21">
        <f>+'Summary Medians'!$AQ$257</f>
        <v>18339</v>
      </c>
      <c r="G255" s="21">
        <f>+'Summary Medians'!$AW$257</f>
        <v>40832</v>
      </c>
      <c r="H255" s="19">
        <f>+'Summary Medians'!$BC$257</f>
        <v>37789</v>
      </c>
    </row>
    <row r="256" spans="1:8" x14ac:dyDescent="0.2">
      <c r="A256" s="2" t="s">
        <v>52</v>
      </c>
      <c r="B256" s="21">
        <f>+'Summary Medians'!$S$274</f>
        <v>39561</v>
      </c>
      <c r="C256" s="21">
        <f>+'Summary Medians'!$Y$274</f>
        <v>49407</v>
      </c>
      <c r="D256" s="21">
        <f>+'Summary Medians'!$AE$274</f>
        <v>61918</v>
      </c>
      <c r="E256" s="21">
        <f>+'Summary Medians'!$AK$274</f>
        <v>36070</v>
      </c>
      <c r="F256" s="21">
        <f>+'Summary Medians'!$AQ$274</f>
        <v>0</v>
      </c>
      <c r="G256" s="21">
        <f>+'Summary Medians'!$AW$274</f>
        <v>0</v>
      </c>
      <c r="H256" s="19">
        <f>+'Summary Medians'!$BC$274</f>
        <v>46366</v>
      </c>
    </row>
    <row r="257" spans="1:8" x14ac:dyDescent="0.2">
      <c r="A257" s="8" t="s">
        <v>53</v>
      </c>
      <c r="B257" s="26">
        <f>+'Summary Medians'!$S$291</f>
        <v>31350</v>
      </c>
      <c r="C257" s="26">
        <f>+'Summary Medians'!$Y$291</f>
        <v>49929</v>
      </c>
      <c r="D257" s="26">
        <f>+'Summary Medians'!$AE$291</f>
        <v>43156</v>
      </c>
      <c r="E257" s="26">
        <f>+'Summary Medians'!$AK$291</f>
        <v>34498</v>
      </c>
      <c r="F257" s="26">
        <f>+'Summary Medians'!$AQ$291</f>
        <v>0</v>
      </c>
      <c r="G257" s="26">
        <f>+'Summary Medians'!$AW$291</f>
        <v>50950</v>
      </c>
      <c r="H257" s="23">
        <f>+'Summary Medians'!$BC$291</f>
        <v>0</v>
      </c>
    </row>
    <row r="258" spans="1:8" ht="25.5" customHeight="1" x14ac:dyDescent="0.2">
      <c r="A258" s="624" t="s">
        <v>68</v>
      </c>
      <c r="B258" s="624"/>
      <c r="C258" s="624"/>
      <c r="D258" s="624"/>
      <c r="E258" s="624"/>
      <c r="F258" s="624"/>
      <c r="G258" s="624"/>
      <c r="H258" s="624"/>
    </row>
    <row r="259" spans="1:8" ht="15.75" x14ac:dyDescent="0.25">
      <c r="A259"/>
      <c r="B259"/>
      <c r="C259"/>
      <c r="D259"/>
      <c r="E259"/>
      <c r="F259"/>
      <c r="G259"/>
      <c r="H259" s="218" t="s">
        <v>1144</v>
      </c>
    </row>
  </sheetData>
  <mergeCells count="28">
    <mergeCell ref="A258:H258"/>
    <mergeCell ref="A226:H226"/>
    <mergeCell ref="A196:H196"/>
    <mergeCell ref="A198:H198"/>
    <mergeCell ref="A199:H199"/>
    <mergeCell ref="A200:H200"/>
    <mergeCell ref="A194:H194"/>
    <mergeCell ref="A164:H164"/>
    <mergeCell ref="A166:H166"/>
    <mergeCell ref="A167:H167"/>
    <mergeCell ref="A168:H168"/>
    <mergeCell ref="A162:H162"/>
    <mergeCell ref="A132:H132"/>
    <mergeCell ref="A134:H134"/>
    <mergeCell ref="A135:H135"/>
    <mergeCell ref="A136:H136"/>
    <mergeCell ref="A97:H97"/>
    <mergeCell ref="A130:J130"/>
    <mergeCell ref="A99:J99"/>
    <mergeCell ref="A101:J101"/>
    <mergeCell ref="A102:J102"/>
    <mergeCell ref="A103:J103"/>
    <mergeCell ref="A31:H31"/>
    <mergeCell ref="A65:J65"/>
    <mergeCell ref="A34:J34"/>
    <mergeCell ref="A36:J36"/>
    <mergeCell ref="A37:J37"/>
    <mergeCell ref="A38:J38"/>
  </mergeCells>
  <phoneticPr fontId="0" type="noConversion"/>
  <pageMargins left="0.75" right="0.75" top="1" bottom="1" header="0.75" footer="0.5"/>
  <pageSetup scale="88" firstPageNumber="144" orientation="landscape" useFirstPageNumber="1" r:id="rId1"/>
  <headerFooter alignWithMargins="0">
    <oddHeader>&amp;R&amp;"Arial,Regular"&amp;8SREB-State Data Exchange</oddHeader>
    <oddFooter>&amp;C&amp;"Arial,Regular"&amp;10&amp;P</oddFooter>
  </headerFooter>
  <rowBreaks count="7" manualBreakCount="7">
    <brk id="33" max="9" man="1"/>
    <brk id="66" max="9" man="1"/>
    <brk id="98" max="9" man="1"/>
    <brk id="131" max="9" man="1"/>
    <brk id="163" max="9" man="1"/>
    <brk id="195" max="9" man="1"/>
    <brk id="227"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264"/>
  <sheetViews>
    <sheetView showZeros="0" view="pageBreakPreview" zoomScaleNormal="100" zoomScaleSheetLayoutView="100" workbookViewId="0"/>
  </sheetViews>
  <sheetFormatPr defaultColWidth="9" defaultRowHeight="15" x14ac:dyDescent="0.2"/>
  <cols>
    <col min="1" max="1" width="12" style="14" customWidth="1"/>
    <col min="2" max="6" width="8.625" style="14" customWidth="1"/>
    <col min="7" max="7" width="9.625" style="14" customWidth="1"/>
    <col min="8" max="8" width="8.625" style="67" customWidth="1"/>
    <col min="9" max="9" width="5.75" style="14" customWidth="1"/>
    <col min="10" max="16384" width="9" style="14"/>
  </cols>
  <sheetData>
    <row r="1" spans="1:20" ht="18" x14ac:dyDescent="0.25">
      <c r="A1" s="28" t="s">
        <v>342</v>
      </c>
      <c r="B1" s="28"/>
      <c r="C1" s="28"/>
      <c r="D1" s="28"/>
      <c r="E1" s="28"/>
      <c r="F1" s="28"/>
      <c r="G1" s="28"/>
      <c r="H1" s="89"/>
    </row>
    <row r="2" spans="1:20" s="85" customFormat="1" ht="12.75" x14ac:dyDescent="0.2">
      <c r="A2" s="70"/>
      <c r="B2" s="70"/>
      <c r="C2" s="70"/>
      <c r="D2" s="70"/>
      <c r="E2" s="70"/>
      <c r="F2" s="70"/>
      <c r="G2" s="70"/>
      <c r="H2" s="90"/>
    </row>
    <row r="3" spans="1:20" ht="15.75" x14ac:dyDescent="0.25">
      <c r="A3" s="29" t="s">
        <v>36</v>
      </c>
      <c r="B3" s="29"/>
      <c r="C3" s="29"/>
      <c r="D3" s="29"/>
      <c r="E3" s="29"/>
      <c r="F3" s="29"/>
      <c r="G3" s="29"/>
      <c r="H3" s="91"/>
    </row>
    <row r="4" spans="1:20" ht="15.75" x14ac:dyDescent="0.25">
      <c r="A4" s="29" t="s">
        <v>37</v>
      </c>
      <c r="B4" s="29"/>
      <c r="C4" s="29"/>
      <c r="D4" s="29"/>
      <c r="E4" s="29"/>
      <c r="F4" s="29"/>
      <c r="G4" s="29"/>
      <c r="H4" s="91"/>
      <c r="O4" s="87"/>
      <c r="P4" s="87"/>
      <c r="Q4" s="87"/>
      <c r="R4" s="87"/>
      <c r="S4" s="87"/>
      <c r="T4" s="87"/>
    </row>
    <row r="5" spans="1:20" ht="15.75" x14ac:dyDescent="0.25">
      <c r="A5" s="29" t="s">
        <v>399</v>
      </c>
      <c r="B5" s="29"/>
      <c r="C5" s="29"/>
      <c r="D5" s="29"/>
      <c r="E5" s="29"/>
      <c r="F5" s="29"/>
      <c r="G5" s="29"/>
      <c r="H5" s="91"/>
      <c r="O5" s="87"/>
      <c r="P5" s="87"/>
      <c r="Q5" s="87"/>
      <c r="R5" s="87"/>
      <c r="S5" s="87"/>
      <c r="T5" s="87"/>
    </row>
    <row r="6" spans="1:20" s="85" customFormat="1" ht="12.75" x14ac:dyDescent="0.2">
      <c r="A6" s="2"/>
      <c r="B6" s="2"/>
      <c r="C6" s="2"/>
      <c r="D6" s="2"/>
      <c r="E6" s="2"/>
      <c r="F6" s="2"/>
      <c r="G6" s="2"/>
      <c r="H6" s="13"/>
      <c r="O6" s="68"/>
      <c r="P6" s="68"/>
      <c r="Q6" s="68"/>
      <c r="R6" s="68"/>
      <c r="S6" s="68"/>
      <c r="T6" s="68"/>
    </row>
    <row r="7" spans="1:20" x14ac:dyDescent="0.2">
      <c r="A7" s="3"/>
      <c r="B7" s="4" t="s">
        <v>38</v>
      </c>
      <c r="C7" s="4"/>
      <c r="D7" s="4"/>
      <c r="E7" s="4"/>
      <c r="F7" s="4"/>
      <c r="G7" s="4"/>
      <c r="H7" s="92"/>
      <c r="O7" s="87"/>
      <c r="P7" s="87"/>
      <c r="Q7" s="87"/>
      <c r="R7" s="87"/>
      <c r="S7" s="87"/>
      <c r="T7" s="87"/>
    </row>
    <row r="8" spans="1:20" s="86" customFormat="1" x14ac:dyDescent="0.2">
      <c r="A8" s="80"/>
      <c r="B8" s="79">
        <v>1</v>
      </c>
      <c r="C8" s="79">
        <v>2</v>
      </c>
      <c r="D8" s="79">
        <v>3</v>
      </c>
      <c r="E8" s="79">
        <v>4</v>
      </c>
      <c r="F8" s="79">
        <v>5</v>
      </c>
      <c r="G8" s="79">
        <v>6</v>
      </c>
      <c r="H8" s="93" t="s">
        <v>129</v>
      </c>
      <c r="S8" s="88"/>
      <c r="T8" s="88"/>
    </row>
    <row r="9" spans="1:20" ht="12.75" customHeight="1" x14ac:dyDescent="0.2">
      <c r="A9" s="5"/>
      <c r="B9" s="9"/>
      <c r="C9" s="9"/>
      <c r="D9" s="9"/>
      <c r="E9" s="9"/>
      <c r="F9" s="9"/>
      <c r="G9" s="52"/>
      <c r="H9" s="9"/>
      <c r="L9" s="86"/>
      <c r="M9" s="86"/>
      <c r="N9" s="86"/>
      <c r="O9" s="86"/>
      <c r="P9" s="86"/>
      <c r="Q9" s="86"/>
      <c r="R9" s="86"/>
      <c r="S9" s="87"/>
      <c r="T9" s="87"/>
    </row>
    <row r="10" spans="1:20" ht="12.75" customHeight="1" x14ac:dyDescent="0.2">
      <c r="A10" s="6" t="s">
        <v>110</v>
      </c>
      <c r="B10" s="17">
        <f>+'Summary Medians'!$C$3</f>
        <v>8540</v>
      </c>
      <c r="C10" s="17">
        <f>+'Summary Medians'!$C$4</f>
        <v>6928</v>
      </c>
      <c r="D10" s="17">
        <f>+'Summary Medians'!$C$5</f>
        <v>6690</v>
      </c>
      <c r="E10" s="17">
        <f>+'Summary Medians'!$C$6</f>
        <v>6315</v>
      </c>
      <c r="F10" s="17">
        <f>+'Summary Medians'!$C$7</f>
        <v>5748</v>
      </c>
      <c r="G10" s="17">
        <f>+'Summary Medians'!$C$8</f>
        <v>5340</v>
      </c>
      <c r="H10" s="18">
        <f>+'Summary Medians'!$C$9</f>
        <v>6532</v>
      </c>
      <c r="L10" s="86"/>
      <c r="M10" s="86"/>
      <c r="N10" s="86"/>
      <c r="O10" s="86"/>
      <c r="P10" s="86"/>
      <c r="Q10" s="86"/>
      <c r="R10" s="86"/>
      <c r="S10" s="87"/>
      <c r="T10" s="87"/>
    </row>
    <row r="11" spans="1:20" ht="12.75" customHeight="1" x14ac:dyDescent="0.2">
      <c r="A11" s="6"/>
      <c r="B11" s="25"/>
      <c r="C11" s="25"/>
      <c r="D11" s="25"/>
      <c r="E11" s="25"/>
      <c r="F11" s="25"/>
      <c r="G11" s="159"/>
      <c r="H11" s="42"/>
      <c r="L11" s="86"/>
      <c r="M11" s="86"/>
      <c r="N11" s="86"/>
      <c r="O11" s="86"/>
      <c r="P11" s="86"/>
      <c r="Q11" s="86"/>
      <c r="R11" s="86"/>
      <c r="S11" s="87"/>
      <c r="T11" s="87"/>
    </row>
    <row r="12" spans="1:20" ht="12.75" customHeight="1" x14ac:dyDescent="0.2">
      <c r="A12" s="2" t="s">
        <v>39</v>
      </c>
      <c r="B12" s="21">
        <f>+'Summary Medians'!$C$20</f>
        <v>8649</v>
      </c>
      <c r="C12" s="21">
        <f>+'Summary Medians'!$C$21</f>
        <v>7917</v>
      </c>
      <c r="D12" s="21">
        <f>+'Summary Medians'!$C$22</f>
        <v>7820</v>
      </c>
      <c r="E12" s="21">
        <f>+'Summary Medians'!$C$23</f>
        <v>7580</v>
      </c>
      <c r="F12" s="21">
        <f>+'Summary Medians'!$C$24</f>
        <v>7719</v>
      </c>
      <c r="G12" s="21">
        <f>+'Summary Medians'!$C$25</f>
        <v>5340</v>
      </c>
      <c r="H12" s="20">
        <f>+'Summary Medians'!$C$26</f>
        <v>7865</v>
      </c>
      <c r="L12" s="86"/>
      <c r="M12" s="86"/>
      <c r="N12" s="86"/>
      <c r="O12" s="86"/>
      <c r="P12" s="86"/>
      <c r="Q12" s="86"/>
      <c r="R12" s="86"/>
      <c r="S12" s="87"/>
      <c r="T12" s="87"/>
    </row>
    <row r="13" spans="1:20" ht="12.75" customHeight="1" x14ac:dyDescent="0.2">
      <c r="A13" s="2" t="s">
        <v>40</v>
      </c>
      <c r="B13" s="21">
        <f>+'Summary Medians'!$C$37</f>
        <v>7173</v>
      </c>
      <c r="C13" s="21">
        <f>+'Summary Medians'!$C$38</f>
        <v>0</v>
      </c>
      <c r="D13" s="21">
        <f>+'Summary Medians'!$C$39</f>
        <v>6987</v>
      </c>
      <c r="E13" s="21">
        <f>+'Summary Medians'!$C$40</f>
        <v>6750</v>
      </c>
      <c r="F13" s="21">
        <f>+'Summary Medians'!$C$41</f>
        <v>5290</v>
      </c>
      <c r="G13" s="21">
        <f>+'Summary Medians'!$C$42</f>
        <v>5299</v>
      </c>
      <c r="H13" s="20">
        <f>+'Summary Medians'!$C$43</f>
        <v>6750</v>
      </c>
      <c r="L13" s="86"/>
      <c r="M13" s="86"/>
      <c r="N13" s="86"/>
      <c r="O13" s="86"/>
      <c r="P13" s="86"/>
      <c r="Q13" s="86"/>
      <c r="R13" s="86"/>
      <c r="S13" s="87"/>
      <c r="T13" s="87"/>
    </row>
    <row r="14" spans="1:20" ht="12.75" customHeight="1" x14ac:dyDescent="0.2">
      <c r="A14" s="2" t="s">
        <v>70</v>
      </c>
      <c r="B14" s="21">
        <f>+'Summary Medians'!$C$54</f>
        <v>11192</v>
      </c>
      <c r="C14" s="21">
        <f>+'Summary Medians'!$C$55</f>
        <v>0</v>
      </c>
      <c r="D14" s="21">
        <f>+'Summary Medians'!$C$56</f>
        <v>7056</v>
      </c>
      <c r="E14" s="21">
        <f>+'Summary Medians'!$C$57</f>
        <v>0</v>
      </c>
      <c r="F14" s="21">
        <f>+'Summary Medians'!$C$58</f>
        <v>0</v>
      </c>
      <c r="G14" s="21">
        <f>+'Summary Medians'!$C$59</f>
        <v>0</v>
      </c>
      <c r="H14" s="20">
        <f>+'Summary Medians'!$C$60</f>
        <v>9124</v>
      </c>
      <c r="L14" s="86"/>
      <c r="M14" s="86"/>
      <c r="N14" s="86"/>
      <c r="O14" s="86"/>
      <c r="P14" s="86"/>
      <c r="Q14" s="86"/>
      <c r="R14" s="86"/>
      <c r="S14" s="87"/>
      <c r="T14" s="87"/>
    </row>
    <row r="15" spans="1:20" s="156" customFormat="1" ht="12.75" customHeight="1" x14ac:dyDescent="0.2">
      <c r="A15" s="6" t="s">
        <v>41</v>
      </c>
      <c r="B15" s="19">
        <f>+'Summary Medians'!$C$71</f>
        <v>5675</v>
      </c>
      <c r="C15" s="19">
        <f>+'Summary Medians'!$C$72</f>
        <v>5483</v>
      </c>
      <c r="D15" s="19">
        <f>+'Summary Medians'!$C$73</f>
        <v>5425</v>
      </c>
      <c r="E15" s="19">
        <f>+'Summary Medians'!$C$74</f>
        <v>5533</v>
      </c>
      <c r="F15" s="19">
        <f>+'Summary Medians'!$C$75</f>
        <v>0</v>
      </c>
      <c r="G15" s="19">
        <f>+'Summary Medians'!$C$76</f>
        <v>5050</v>
      </c>
      <c r="H15" s="20">
        <f>+'Summary Medians'!$C$77</f>
        <v>5584</v>
      </c>
      <c r="L15" s="86"/>
      <c r="M15" s="86"/>
      <c r="N15" s="86"/>
      <c r="O15" s="86"/>
      <c r="P15" s="86"/>
      <c r="Q15" s="86"/>
      <c r="R15" s="86"/>
      <c r="S15" s="87"/>
      <c r="T15" s="67"/>
    </row>
    <row r="16" spans="1:20" s="156" customFormat="1" ht="12.75" customHeight="1" x14ac:dyDescent="0.2">
      <c r="A16" s="6"/>
      <c r="B16" s="19"/>
      <c r="C16" s="19"/>
      <c r="D16" s="19"/>
      <c r="E16" s="19"/>
      <c r="F16" s="19"/>
      <c r="G16" s="19"/>
      <c r="H16" s="20"/>
      <c r="L16" s="86"/>
      <c r="M16" s="86"/>
      <c r="N16" s="86"/>
      <c r="O16" s="86"/>
      <c r="P16" s="86"/>
      <c r="Q16" s="86"/>
      <c r="R16" s="86"/>
      <c r="S16" s="87"/>
      <c r="T16" s="67"/>
    </row>
    <row r="17" spans="1:20" ht="12.75" customHeight="1" x14ac:dyDescent="0.2">
      <c r="A17" s="6" t="s">
        <v>42</v>
      </c>
      <c r="B17" s="19">
        <f>+'Summary Medians'!$C$88</f>
        <v>9441</v>
      </c>
      <c r="C17" s="19">
        <f>+'Summary Medians'!$C$89</f>
        <v>9652</v>
      </c>
      <c r="D17" s="19">
        <f>+'Summary Medians'!$C$90</f>
        <v>6606</v>
      </c>
      <c r="E17" s="19">
        <f>+'Summary Medians'!$C$91</f>
        <v>6282</v>
      </c>
      <c r="F17" s="19">
        <f>+'Summary Medians'!$C$92</f>
        <v>5918</v>
      </c>
      <c r="G17" s="19">
        <f>+'Summary Medians'!$C$93</f>
        <v>4252</v>
      </c>
      <c r="H17" s="20">
        <f>+'Summary Medians'!$C$94</f>
        <v>6282</v>
      </c>
      <c r="L17" s="86"/>
      <c r="M17" s="86"/>
      <c r="N17" s="86"/>
      <c r="O17" s="86"/>
      <c r="P17" s="86"/>
      <c r="Q17" s="86"/>
      <c r="R17" s="86"/>
      <c r="S17" s="87"/>
      <c r="T17" s="87"/>
    </row>
    <row r="18" spans="1:20" ht="12.75" customHeight="1" x14ac:dyDescent="0.2">
      <c r="A18" s="2" t="s">
        <v>43</v>
      </c>
      <c r="B18" s="19">
        <f>+'Summary Medians'!$C$105</f>
        <v>9193</v>
      </c>
      <c r="C18" s="21">
        <f>+'Summary Medians'!$C$106</f>
        <v>0</v>
      </c>
      <c r="D18" s="21">
        <f>+'Summary Medians'!$C$107</f>
        <v>6951</v>
      </c>
      <c r="E18" s="21">
        <f>+'Summary Medians'!$C$108</f>
        <v>7058</v>
      </c>
      <c r="F18" s="21">
        <f>+'Summary Medians'!$C$109</f>
        <v>0</v>
      </c>
      <c r="G18" s="21">
        <f>+'Summary Medians'!$C$110</f>
        <v>0</v>
      </c>
      <c r="H18" s="20">
        <f>+'Summary Medians'!$C$111</f>
        <v>7272</v>
      </c>
      <c r="L18" s="86"/>
      <c r="M18" s="86"/>
      <c r="N18" s="86"/>
      <c r="O18" s="86"/>
      <c r="P18" s="86"/>
      <c r="Q18" s="86"/>
      <c r="R18" s="86"/>
      <c r="S18" s="87"/>
      <c r="T18" s="87"/>
    </row>
    <row r="19" spans="1:20" ht="12.75" customHeight="1" x14ac:dyDescent="0.2">
      <c r="A19" s="2" t="s">
        <v>44</v>
      </c>
      <c r="B19" s="19">
        <f>+'Summary Medians'!$C$122</f>
        <v>6354</v>
      </c>
      <c r="C19" s="19">
        <f>+'Summary Medians'!$C$123</f>
        <v>5257</v>
      </c>
      <c r="D19" s="19">
        <f>+'Summary Medians'!$C$124</f>
        <v>5074</v>
      </c>
      <c r="E19" s="19">
        <f>+'Summary Medians'!$C$125</f>
        <v>4706</v>
      </c>
      <c r="F19" s="19">
        <f>+'Summary Medians'!$C$126</f>
        <v>0</v>
      </c>
      <c r="G19" s="19">
        <f>+'Summary Medians'!$C$127</f>
        <v>4195</v>
      </c>
      <c r="H19" s="20">
        <f>+'Summary Medians'!$C$128</f>
        <v>4884</v>
      </c>
      <c r="L19" s="86"/>
      <c r="M19" s="86"/>
      <c r="N19" s="86"/>
      <c r="O19" s="86"/>
      <c r="P19" s="86"/>
      <c r="Q19" s="86"/>
      <c r="R19" s="86"/>
      <c r="S19" s="87"/>
      <c r="T19" s="87"/>
    </row>
    <row r="20" spans="1:20" ht="12.75" customHeight="1" x14ac:dyDescent="0.2">
      <c r="A20" s="6" t="s">
        <v>45</v>
      </c>
      <c r="B20" s="19">
        <f>+'Summary Medians'!$C$139</f>
        <v>8655</v>
      </c>
      <c r="C20" s="19">
        <f>+'Summary Medians'!$C$140</f>
        <v>8198</v>
      </c>
      <c r="D20" s="19">
        <f>+'Summary Medians'!$C$141</f>
        <v>7906</v>
      </c>
      <c r="E20" s="19">
        <f>+'Summary Medians'!$C$142</f>
        <v>7128</v>
      </c>
      <c r="F20" s="19">
        <f>+'Summary Medians'!$C$143</f>
        <v>5491</v>
      </c>
      <c r="G20" s="19">
        <f>+'Summary Medians'!$C$144</f>
        <v>14445</v>
      </c>
      <c r="H20" s="20">
        <f>+'Summary Medians'!$C$145</f>
        <v>7332</v>
      </c>
      <c r="L20" s="86"/>
      <c r="M20" s="86"/>
      <c r="N20" s="86"/>
      <c r="O20" s="86"/>
      <c r="P20" s="86"/>
      <c r="Q20" s="86"/>
      <c r="R20" s="86"/>
      <c r="S20" s="87"/>
      <c r="T20" s="87"/>
    </row>
    <row r="21" spans="1:20" ht="12.75" customHeight="1" x14ac:dyDescent="0.2">
      <c r="A21" s="6"/>
      <c r="B21" s="19"/>
      <c r="C21" s="19"/>
      <c r="D21" s="19"/>
      <c r="E21" s="19"/>
      <c r="F21" s="19"/>
      <c r="G21" s="19"/>
      <c r="H21" s="20"/>
      <c r="L21" s="86"/>
      <c r="M21" s="86"/>
      <c r="N21" s="86"/>
      <c r="O21" s="86"/>
      <c r="P21" s="86"/>
      <c r="Q21" s="86"/>
      <c r="R21" s="86"/>
      <c r="S21" s="87"/>
      <c r="T21" s="87"/>
    </row>
    <row r="22" spans="1:20" ht="12.75" customHeight="1" x14ac:dyDescent="0.2">
      <c r="A22" s="2" t="s">
        <v>46</v>
      </c>
      <c r="B22" s="21">
        <f>+'Summary Medians'!$C$156</f>
        <v>5820</v>
      </c>
      <c r="C22" s="21">
        <f>+'Summary Medians'!$C$157</f>
        <v>5649</v>
      </c>
      <c r="D22" s="21">
        <f>+'Summary Medians'!$C$158</f>
        <v>0</v>
      </c>
      <c r="E22" s="21">
        <f>+'Summary Medians'!$C$159</f>
        <v>5247</v>
      </c>
      <c r="F22" s="21">
        <f>+'Summary Medians'!$C$160</f>
        <v>4876</v>
      </c>
      <c r="G22" s="21">
        <f>+'Summary Medians'!$C$161</f>
        <v>0</v>
      </c>
      <c r="H22" s="20">
        <f>+'Summary Medians'!$C$162</f>
        <v>5397</v>
      </c>
      <c r="L22" s="86"/>
      <c r="M22" s="86"/>
      <c r="N22" s="86"/>
      <c r="O22" s="86"/>
      <c r="P22" s="86"/>
      <c r="Q22" s="86"/>
      <c r="R22" s="86"/>
      <c r="S22" s="87"/>
      <c r="T22" s="87"/>
    </row>
    <row r="23" spans="1:20" ht="12.75" customHeight="1" x14ac:dyDescent="0.2">
      <c r="A23" s="2" t="s">
        <v>47</v>
      </c>
      <c r="B23" s="21">
        <f>+'Summary Medians'!$C$173</f>
        <v>7009</v>
      </c>
      <c r="C23" s="21">
        <f>+'Summary Medians'!$C$174</f>
        <v>5402</v>
      </c>
      <c r="D23" s="21">
        <f>+'Summary Medians'!$C$175</f>
        <v>5387</v>
      </c>
      <c r="E23" s="21">
        <f>+'Summary Medians'!$C$176</f>
        <v>4109</v>
      </c>
      <c r="F23" s="21">
        <f>+'Summary Medians'!$C$177</f>
        <v>4614</v>
      </c>
      <c r="G23" s="21">
        <f>+'Summary Medians'!$C$178</f>
        <v>4604</v>
      </c>
      <c r="H23" s="20">
        <f>+'Summary Medians'!$C$179</f>
        <v>5387</v>
      </c>
      <c r="L23" s="86"/>
      <c r="M23" s="86"/>
      <c r="N23" s="86"/>
      <c r="O23" s="86"/>
      <c r="P23" s="86"/>
      <c r="Q23" s="86"/>
      <c r="R23" s="86"/>
      <c r="S23" s="87"/>
      <c r="T23" s="87"/>
    </row>
    <row r="24" spans="1:20" ht="12.75" customHeight="1" x14ac:dyDescent="0.2">
      <c r="A24" s="2" t="s">
        <v>48</v>
      </c>
      <c r="B24" s="21">
        <f>+'Summary Medians'!$C$190</f>
        <v>7181</v>
      </c>
      <c r="C24" s="21">
        <f>+'Summary Medians'!$C$191</f>
        <v>0</v>
      </c>
      <c r="D24" s="21">
        <f>+'Summary Medians'!$C$192</f>
        <v>4660</v>
      </c>
      <c r="E24" s="21">
        <f>+'Summary Medians'!$C$193</f>
        <v>4803</v>
      </c>
      <c r="F24" s="21">
        <f>+'Summary Medians'!$C$194</f>
        <v>4590</v>
      </c>
      <c r="G24" s="21">
        <f>+'Summary Medians'!$C$195</f>
        <v>5040</v>
      </c>
      <c r="H24" s="20">
        <f>+'Summary Medians'!$C$196</f>
        <v>4718</v>
      </c>
      <c r="L24" s="86"/>
      <c r="M24" s="86"/>
      <c r="N24" s="86"/>
      <c r="O24" s="86"/>
      <c r="P24" s="86"/>
      <c r="Q24" s="86"/>
      <c r="R24" s="86"/>
      <c r="S24" s="87"/>
      <c r="T24" s="87"/>
    </row>
    <row r="25" spans="1:20" ht="12.75" customHeight="1" x14ac:dyDescent="0.2">
      <c r="A25" s="2" t="s">
        <v>49</v>
      </c>
      <c r="B25" s="21">
        <f>+'Summary Medians'!$C$207</f>
        <v>11236</v>
      </c>
      <c r="C25" s="21">
        <f>+'Summary Medians'!$C$208</f>
        <v>0</v>
      </c>
      <c r="D25" s="21">
        <f>+'Summary Medians'!$C$209</f>
        <v>11136</v>
      </c>
      <c r="E25" s="21">
        <f>+'Summary Medians'!$C$210</f>
        <v>10216</v>
      </c>
      <c r="F25" s="21">
        <f>+'Summary Medians'!$C$211</f>
        <v>9258</v>
      </c>
      <c r="G25" s="21">
        <f>+'Summary Medians'!$C$212</f>
        <v>9063</v>
      </c>
      <c r="H25" s="20">
        <f>+'Summary Medians'!$C$213</f>
        <v>9560</v>
      </c>
      <c r="L25" s="86"/>
      <c r="M25" s="86"/>
      <c r="N25" s="86"/>
      <c r="O25" s="86"/>
      <c r="P25" s="86"/>
      <c r="Q25" s="86"/>
      <c r="R25" s="86"/>
      <c r="S25" s="87"/>
      <c r="T25" s="87"/>
    </row>
    <row r="26" spans="1:20" ht="12.75" customHeight="1" x14ac:dyDescent="0.2">
      <c r="A26" s="2"/>
      <c r="B26" s="21"/>
      <c r="C26" s="21"/>
      <c r="D26" s="21"/>
      <c r="E26" s="21"/>
      <c r="F26" s="21"/>
      <c r="G26" s="21"/>
      <c r="H26" s="20"/>
      <c r="L26" s="86"/>
      <c r="M26" s="86"/>
      <c r="N26" s="86"/>
      <c r="O26" s="86"/>
      <c r="P26" s="86"/>
      <c r="Q26" s="86"/>
      <c r="R26" s="86"/>
      <c r="S26" s="87"/>
      <c r="T26" s="87"/>
    </row>
    <row r="27" spans="1:20" ht="12.75" customHeight="1" x14ac:dyDescent="0.2">
      <c r="A27" s="2" t="s">
        <v>50</v>
      </c>
      <c r="B27" s="21">
        <f>+'Summary Medians'!$C$224</f>
        <v>8046</v>
      </c>
      <c r="C27" s="21">
        <f>+'Summary Medians'!$C$225</f>
        <v>6346</v>
      </c>
      <c r="D27" s="21">
        <f>+'Summary Medians'!$C$226</f>
        <v>6698</v>
      </c>
      <c r="E27" s="21">
        <f>+'Summary Medians'!$C$227</f>
        <v>0</v>
      </c>
      <c r="F27" s="21">
        <f>+'Summary Medians'!$C$228</f>
        <v>6718</v>
      </c>
      <c r="G27" s="21">
        <f>+'Summary Medians'!$C$229</f>
        <v>0</v>
      </c>
      <c r="H27" s="20">
        <f>+'Summary Medians'!$C$230</f>
        <v>6718</v>
      </c>
      <c r="L27" s="86"/>
      <c r="M27" s="86"/>
      <c r="N27" s="86"/>
      <c r="O27" s="86"/>
      <c r="P27" s="86"/>
      <c r="Q27" s="86"/>
      <c r="R27" s="86"/>
      <c r="S27" s="87"/>
      <c r="T27" s="87"/>
    </row>
    <row r="28" spans="1:20" s="156" customFormat="1" ht="12.75" customHeight="1" x14ac:dyDescent="0.2">
      <c r="A28" s="6" t="s">
        <v>113</v>
      </c>
      <c r="B28" s="19">
        <f>+'Summary Medians'!$C$241</f>
        <v>9292</v>
      </c>
      <c r="C28" s="19">
        <f>+'Summary Medians'!$C$242</f>
        <v>7572</v>
      </c>
      <c r="D28" s="19">
        <f>+'Summary Medians'!$C$243</f>
        <v>6941</v>
      </c>
      <c r="E28" s="19">
        <f>+'Summary Medians'!$C$244</f>
        <v>5918</v>
      </c>
      <c r="F28" s="19">
        <f>+'Summary Medians'!$C$245</f>
        <v>5824</v>
      </c>
      <c r="G28" s="19">
        <f>+'Summary Medians'!$C$246</f>
        <v>7848</v>
      </c>
      <c r="H28" s="20">
        <f>+'Summary Medians'!$C$247</f>
        <v>7114</v>
      </c>
      <c r="L28" s="86"/>
      <c r="M28" s="86"/>
      <c r="N28" s="86"/>
      <c r="O28" s="86"/>
      <c r="P28" s="86"/>
      <c r="Q28" s="86"/>
      <c r="R28" s="86"/>
      <c r="S28" s="67"/>
      <c r="T28" s="67"/>
    </row>
    <row r="29" spans="1:20" ht="12.75" customHeight="1" x14ac:dyDescent="0.2">
      <c r="A29" s="2" t="s">
        <v>52</v>
      </c>
      <c r="B29" s="21">
        <f>+'Summary Medians'!$C$258</f>
        <v>9888</v>
      </c>
      <c r="C29" s="21">
        <f>+'Summary Medians'!$C$259</f>
        <v>11325</v>
      </c>
      <c r="D29" s="21">
        <f>+'Summary Medians'!$C$260</f>
        <v>7569</v>
      </c>
      <c r="E29" s="21">
        <f>+'Summary Medians'!$C$261</f>
        <v>8320</v>
      </c>
      <c r="F29" s="21">
        <f>+'Summary Medians'!$C$262</f>
        <v>9445</v>
      </c>
      <c r="G29" s="21">
        <f>+'Summary Medians'!$C$263</f>
        <v>7721</v>
      </c>
      <c r="H29" s="20">
        <f>+'Summary Medians'!$C$264</f>
        <v>9036</v>
      </c>
      <c r="L29" s="86"/>
      <c r="M29" s="86"/>
      <c r="N29" s="86"/>
      <c r="O29" s="86"/>
      <c r="P29" s="86"/>
      <c r="Q29" s="86"/>
      <c r="R29" s="86"/>
      <c r="S29" s="87"/>
      <c r="T29" s="87"/>
    </row>
    <row r="30" spans="1:20" ht="12.75" customHeight="1" x14ac:dyDescent="0.2">
      <c r="A30" s="8" t="s">
        <v>53</v>
      </c>
      <c r="B30" s="23">
        <f>+'Summary Medians'!$C$275</f>
        <v>5674</v>
      </c>
      <c r="C30" s="23">
        <f>+'Summary Medians'!$C$276</f>
        <v>0</v>
      </c>
      <c r="D30" s="23">
        <f>+'Summary Medians'!$C$277</f>
        <v>5648</v>
      </c>
      <c r="E30" s="23">
        <f>+'Summary Medians'!$C$278</f>
        <v>0</v>
      </c>
      <c r="F30" s="23">
        <f>+'Summary Medians'!$C$279</f>
        <v>5440</v>
      </c>
      <c r="G30" s="23">
        <f>+'Summary Medians'!$C$280</f>
        <v>5305</v>
      </c>
      <c r="H30" s="24">
        <f>+'Summary Medians'!$C$281</f>
        <v>5348</v>
      </c>
      <c r="L30" s="86"/>
      <c r="M30" s="86"/>
      <c r="N30" s="86"/>
      <c r="O30" s="86"/>
      <c r="P30" s="86"/>
      <c r="Q30" s="86"/>
      <c r="R30" s="86"/>
      <c r="S30" s="87"/>
      <c r="T30" s="87"/>
    </row>
    <row r="31" spans="1:20" ht="6.75" customHeight="1" x14ac:dyDescent="0.2">
      <c r="A31" s="5"/>
      <c r="B31" s="9"/>
      <c r="C31" s="9"/>
      <c r="D31" s="9"/>
      <c r="E31" s="9"/>
      <c r="F31" s="9"/>
      <c r="G31" s="9"/>
      <c r="H31" s="9"/>
      <c r="L31" s="86"/>
      <c r="M31" s="86"/>
      <c r="N31" s="86"/>
      <c r="O31" s="86"/>
      <c r="P31" s="86"/>
      <c r="Q31" s="86"/>
      <c r="R31" s="86"/>
      <c r="S31" s="87"/>
      <c r="T31" s="87"/>
    </row>
    <row r="32" spans="1:20" ht="37.5" customHeight="1" x14ac:dyDescent="0.2">
      <c r="A32" s="624" t="s">
        <v>56</v>
      </c>
      <c r="B32" s="624"/>
      <c r="C32" s="624"/>
      <c r="D32" s="624"/>
      <c r="E32" s="624"/>
      <c r="F32" s="624"/>
      <c r="G32" s="624"/>
      <c r="H32" s="624"/>
      <c r="L32" s="86"/>
      <c r="M32" s="86"/>
      <c r="N32" s="86"/>
      <c r="O32" s="86"/>
      <c r="P32" s="86"/>
      <c r="Q32" s="86"/>
      <c r="R32" s="86"/>
      <c r="S32" s="87"/>
      <c r="T32" s="87"/>
    </row>
    <row r="33" spans="1:20" ht="12.75" customHeight="1" x14ac:dyDescent="0.2">
      <c r="A33" s="157"/>
      <c r="B33" s="157"/>
      <c r="C33" s="157"/>
      <c r="D33" s="157"/>
      <c r="E33" s="157"/>
      <c r="F33" s="157"/>
      <c r="G33" s="157"/>
      <c r="H33" s="95"/>
      <c r="O33" s="87"/>
      <c r="P33" s="87"/>
      <c r="Q33" s="87"/>
      <c r="R33" s="87"/>
      <c r="S33" s="87"/>
      <c r="T33" s="87"/>
    </row>
    <row r="34" spans="1:20" x14ac:dyDescent="0.2">
      <c r="H34" s="218" t="s">
        <v>1144</v>
      </c>
    </row>
    <row r="35" spans="1:20" ht="18" x14ac:dyDescent="0.25">
      <c r="A35" s="625" t="s">
        <v>299</v>
      </c>
      <c r="B35" s="625"/>
      <c r="C35" s="625"/>
      <c r="D35" s="625"/>
      <c r="E35" s="625"/>
      <c r="F35" s="625"/>
      <c r="G35" s="625"/>
      <c r="H35" s="625"/>
      <c r="I35" s="625"/>
      <c r="J35" s="625"/>
    </row>
    <row r="36" spans="1:20" x14ac:dyDescent="0.2">
      <c r="A36" s="72"/>
      <c r="B36" s="72"/>
      <c r="C36" s="72"/>
      <c r="D36" s="72"/>
      <c r="E36" s="72"/>
      <c r="F36" s="72"/>
      <c r="G36" s="72"/>
      <c r="H36" s="72"/>
      <c r="I36" s="72"/>
      <c r="J36" s="96"/>
      <c r="K36" s="85"/>
      <c r="L36" s="85"/>
      <c r="M36" s="85"/>
      <c r="N36" s="85"/>
      <c r="O36" s="85"/>
      <c r="P36" s="85"/>
      <c r="Q36" s="85"/>
      <c r="R36" s="85"/>
      <c r="S36" s="85"/>
    </row>
    <row r="37" spans="1:20" ht="15.75" x14ac:dyDescent="0.25">
      <c r="A37" s="626" t="s">
        <v>36</v>
      </c>
      <c r="B37" s="626"/>
      <c r="C37" s="626"/>
      <c r="D37" s="626"/>
      <c r="E37" s="626"/>
      <c r="F37" s="626"/>
      <c r="G37" s="626"/>
      <c r="H37" s="626"/>
      <c r="I37" s="626"/>
      <c r="J37" s="626"/>
    </row>
    <row r="38" spans="1:20" ht="15.75" x14ac:dyDescent="0.25">
      <c r="A38" s="626" t="s">
        <v>37</v>
      </c>
      <c r="B38" s="626"/>
      <c r="C38" s="626"/>
      <c r="D38" s="626"/>
      <c r="E38" s="626"/>
      <c r="F38" s="626"/>
      <c r="G38" s="626"/>
      <c r="H38" s="626"/>
      <c r="I38" s="626"/>
      <c r="J38" s="626"/>
    </row>
    <row r="39" spans="1:20" ht="15.75" x14ac:dyDescent="0.25">
      <c r="A39" s="626" t="s">
        <v>400</v>
      </c>
      <c r="B39" s="626"/>
      <c r="C39" s="626"/>
      <c r="D39" s="626"/>
      <c r="E39" s="626"/>
      <c r="F39" s="626"/>
      <c r="G39" s="626"/>
      <c r="H39" s="626"/>
      <c r="I39" s="626"/>
      <c r="J39" s="626"/>
    </row>
    <row r="40" spans="1:20" x14ac:dyDescent="0.2">
      <c r="A40" s="2"/>
      <c r="B40" s="2"/>
      <c r="C40" s="2"/>
      <c r="D40" s="2"/>
      <c r="E40" s="2"/>
      <c r="F40" s="2"/>
      <c r="G40" s="2"/>
      <c r="H40" s="2"/>
      <c r="I40" s="2"/>
      <c r="J40" s="6"/>
      <c r="K40" s="85"/>
      <c r="L40" s="85"/>
      <c r="M40" s="85"/>
      <c r="N40" s="85"/>
      <c r="O40" s="85"/>
      <c r="P40" s="85"/>
      <c r="Q40" s="85"/>
      <c r="R40" s="85"/>
      <c r="S40" s="85"/>
    </row>
    <row r="41" spans="1:20" x14ac:dyDescent="0.2">
      <c r="A41" s="3"/>
      <c r="B41" s="4" t="s">
        <v>127</v>
      </c>
      <c r="C41" s="4"/>
      <c r="D41" s="4"/>
      <c r="E41" s="4"/>
      <c r="F41" s="44"/>
      <c r="G41" s="43" t="s">
        <v>85</v>
      </c>
      <c r="H41" s="4"/>
      <c r="I41" s="4"/>
      <c r="J41" s="97"/>
    </row>
    <row r="42" spans="1:20" ht="36" x14ac:dyDescent="0.2">
      <c r="A42" s="80"/>
      <c r="B42" s="65" t="s">
        <v>107</v>
      </c>
      <c r="C42" s="79">
        <v>1</v>
      </c>
      <c r="D42" s="79">
        <v>2</v>
      </c>
      <c r="E42" s="79">
        <v>3</v>
      </c>
      <c r="F42" s="81" t="s">
        <v>129</v>
      </c>
      <c r="G42" s="79">
        <v>1</v>
      </c>
      <c r="H42" s="79">
        <v>2</v>
      </c>
      <c r="I42" s="45" t="s">
        <v>343</v>
      </c>
      <c r="J42" s="93" t="s">
        <v>129</v>
      </c>
      <c r="K42" s="86"/>
      <c r="L42" s="85"/>
      <c r="M42" s="85"/>
      <c r="N42" s="85"/>
      <c r="O42" s="85"/>
      <c r="P42" s="85"/>
      <c r="Q42" s="85"/>
      <c r="R42" s="85"/>
      <c r="S42" s="85"/>
    </row>
    <row r="43" spans="1:20" x14ac:dyDescent="0.2">
      <c r="A43" s="5"/>
      <c r="B43" s="9"/>
      <c r="C43" s="9"/>
      <c r="D43" s="9"/>
      <c r="E43" s="52"/>
      <c r="F43" s="53"/>
      <c r="G43" s="55"/>
      <c r="H43" s="56"/>
      <c r="I43" s="57"/>
      <c r="J43" s="56"/>
    </row>
    <row r="44" spans="1:20" x14ac:dyDescent="0.2">
      <c r="A44" s="6" t="s">
        <v>110</v>
      </c>
      <c r="B44" s="17">
        <f>'Summary Medians'!C10</f>
        <v>3066</v>
      </c>
      <c r="C44" s="17">
        <f>'Summary Medians'!C11</f>
        <v>2905</v>
      </c>
      <c r="D44" s="17">
        <f>'Summary Medians'!C12</f>
        <v>3086</v>
      </c>
      <c r="E44" s="17">
        <f>'Summary Medians'!C13</f>
        <v>2702</v>
      </c>
      <c r="F44" s="31">
        <f>+'Summary Medians'!$C$14</f>
        <v>2951</v>
      </c>
      <c r="G44" s="18">
        <f>+'Summary Medians'!$C$15</f>
        <v>2528</v>
      </c>
      <c r="H44" s="41">
        <f>+'Summary Medians'!$C$16</f>
        <v>2250</v>
      </c>
      <c r="I44" s="54">
        <f>+'Summary Medians'!$C$17</f>
        <v>3623</v>
      </c>
      <c r="J44" s="18">
        <f>+'Summary Medians'!$C$18</f>
        <v>2527</v>
      </c>
      <c r="L44" s="85"/>
      <c r="M44" s="85"/>
      <c r="N44" s="85"/>
      <c r="O44" s="85"/>
      <c r="P44" s="85"/>
      <c r="Q44" s="85"/>
      <c r="R44" s="85"/>
      <c r="S44" s="85"/>
    </row>
    <row r="45" spans="1:20" x14ac:dyDescent="0.2">
      <c r="A45" s="6"/>
      <c r="B45" s="25"/>
      <c r="C45" s="25"/>
      <c r="D45" s="25"/>
      <c r="E45" s="25"/>
      <c r="F45" s="32"/>
      <c r="G45" s="20"/>
      <c r="H45" s="42"/>
      <c r="I45" s="47"/>
      <c r="J45" s="20"/>
    </row>
    <row r="46" spans="1:20" x14ac:dyDescent="0.2">
      <c r="A46" s="2" t="s">
        <v>39</v>
      </c>
      <c r="B46" s="21">
        <f>'Summary Medians'!C27</f>
        <v>0</v>
      </c>
      <c r="C46" s="21">
        <f>'Summary Medians'!C28</f>
        <v>4005</v>
      </c>
      <c r="D46" s="21">
        <f>'Summary Medians'!C29</f>
        <v>3945</v>
      </c>
      <c r="E46" s="21">
        <f>'Summary Medians'!C30</f>
        <v>3990</v>
      </c>
      <c r="F46" s="33">
        <f>+'Summary Medians'!$C$31</f>
        <v>3945</v>
      </c>
      <c r="G46" s="22">
        <f>+'Summary Medians'!$C$32</f>
        <v>3990</v>
      </c>
      <c r="H46" s="25">
        <f>+'Summary Medians'!$C$33</f>
        <v>3930</v>
      </c>
      <c r="I46" s="46">
        <f>+'Summary Medians'!$C$34</f>
        <v>0</v>
      </c>
      <c r="J46" s="20">
        <f>+'Summary Medians'!$C$35</f>
        <v>3960</v>
      </c>
      <c r="L46" s="85"/>
      <c r="M46" s="85"/>
      <c r="N46" s="85"/>
      <c r="O46" s="85"/>
      <c r="P46" s="85"/>
      <c r="Q46" s="85"/>
      <c r="R46" s="85"/>
      <c r="S46" s="85"/>
    </row>
    <row r="47" spans="1:20" x14ac:dyDescent="0.2">
      <c r="A47" s="2" t="s">
        <v>40</v>
      </c>
      <c r="B47" s="21">
        <f>'Summary Medians'!C44</f>
        <v>0</v>
      </c>
      <c r="C47" s="21">
        <f>'Summary Medians'!C45</f>
        <v>2864</v>
      </c>
      <c r="D47" s="21">
        <f>'Summary Medians'!C46</f>
        <v>2695</v>
      </c>
      <c r="E47" s="21">
        <f>'Summary Medians'!C47</f>
        <v>2455</v>
      </c>
      <c r="F47" s="33">
        <f>+'Summary Medians'!$C$48</f>
        <v>2555</v>
      </c>
      <c r="G47" s="22">
        <f>+'Summary Medians'!$C$49</f>
        <v>0</v>
      </c>
      <c r="H47" s="25">
        <f>+'Summary Medians'!$C$50</f>
        <v>0</v>
      </c>
      <c r="I47" s="46">
        <f>+'Summary Medians'!$C$51</f>
        <v>0</v>
      </c>
      <c r="J47" s="20">
        <f>+'Summary Medians'!$C$52</f>
        <v>0</v>
      </c>
    </row>
    <row r="48" spans="1:20" x14ac:dyDescent="0.2">
      <c r="A48" s="2" t="s">
        <v>70</v>
      </c>
      <c r="B48" s="21">
        <f>'Summary Medians'!C61</f>
        <v>0</v>
      </c>
      <c r="C48" s="21">
        <f>'Summary Medians'!C62</f>
        <v>3086</v>
      </c>
      <c r="D48" s="21">
        <f>'Summary Medians'!C63</f>
        <v>3086</v>
      </c>
      <c r="E48" s="21">
        <f>'Summary Medians'!C64</f>
        <v>0</v>
      </c>
      <c r="F48" s="33">
        <f>+'Summary Medians'!$C$65</f>
        <v>3086</v>
      </c>
      <c r="G48" s="22">
        <f>+'Summary Medians'!$C$66</f>
        <v>0</v>
      </c>
      <c r="H48" s="25">
        <f>+'Summary Medians'!$C$67</f>
        <v>0</v>
      </c>
      <c r="I48" s="46">
        <f>+'Summary Medians'!$C$68</f>
        <v>0</v>
      </c>
      <c r="J48" s="20">
        <f>+'Summary Medians'!$C$69</f>
        <v>0</v>
      </c>
      <c r="L48" s="85"/>
      <c r="M48" s="85"/>
      <c r="N48" s="85"/>
      <c r="O48" s="85"/>
      <c r="P48" s="85"/>
      <c r="Q48" s="85"/>
      <c r="R48" s="85"/>
      <c r="S48" s="85"/>
    </row>
    <row r="49" spans="1:19" x14ac:dyDescent="0.2">
      <c r="A49" s="6" t="s">
        <v>41</v>
      </c>
      <c r="B49" s="19">
        <f>'Summary Medians'!C78</f>
        <v>2988</v>
      </c>
      <c r="C49" s="19">
        <f>'Summary Medians'!C79</f>
        <v>2956</v>
      </c>
      <c r="D49" s="19">
        <f>'Summary Medians'!C80</f>
        <v>2987</v>
      </c>
      <c r="E49" s="19">
        <f>'Summary Medians'!C81</f>
        <v>2910</v>
      </c>
      <c r="F49" s="32">
        <f>+'Summary Medians'!$C$82</f>
        <v>2974</v>
      </c>
      <c r="G49" s="20">
        <f>+'Summary Medians'!$C$83</f>
        <v>0</v>
      </c>
      <c r="H49" s="42">
        <f>+'Summary Medians'!$C$84</f>
        <v>0</v>
      </c>
      <c r="I49" s="47">
        <f>+'Summary Medians'!$C$85</f>
        <v>0</v>
      </c>
      <c r="J49" s="20">
        <f>+'Summary Medians'!$C$86</f>
        <v>0</v>
      </c>
    </row>
    <row r="50" spans="1:19" x14ac:dyDescent="0.2">
      <c r="A50" s="6"/>
      <c r="B50" s="19"/>
      <c r="C50" s="19"/>
      <c r="D50" s="19"/>
      <c r="E50" s="19"/>
      <c r="F50" s="32"/>
      <c r="G50" s="20"/>
      <c r="H50" s="42"/>
      <c r="I50" s="47"/>
      <c r="J50" s="20"/>
    </row>
    <row r="51" spans="1:19" x14ac:dyDescent="0.2">
      <c r="A51" s="6" t="s">
        <v>42</v>
      </c>
      <c r="B51" s="19">
        <f>'Summary Medians'!C95</f>
        <v>3572</v>
      </c>
      <c r="C51" s="19">
        <f>'Summary Medians'!C96</f>
        <v>3420</v>
      </c>
      <c r="D51" s="19">
        <f>'Summary Medians'!C97</f>
        <v>3469</v>
      </c>
      <c r="E51" s="19">
        <f>'Summary Medians'!C98</f>
        <v>3337</v>
      </c>
      <c r="F51" s="32">
        <f>+'Summary Medians'!$C$99</f>
        <v>3515</v>
      </c>
      <c r="G51" s="20">
        <f>+'Summary Medians'!$C$100</f>
        <v>2530</v>
      </c>
      <c r="H51" s="42">
        <f>+'Summary Medians'!$C$101</f>
        <v>0</v>
      </c>
      <c r="I51" s="47">
        <f>+'Summary Medians'!$C$102</f>
        <v>0</v>
      </c>
      <c r="J51" s="20">
        <f>+'Summary Medians'!$C$103</f>
        <v>2530</v>
      </c>
    </row>
    <row r="52" spans="1:19" x14ac:dyDescent="0.2">
      <c r="A52" s="2" t="s">
        <v>43</v>
      </c>
      <c r="B52" s="21">
        <f>'Summary Medians'!C112</f>
        <v>0</v>
      </c>
      <c r="C52" s="21">
        <f>'Summary Medians'!C113</f>
        <v>4050</v>
      </c>
      <c r="D52" s="21">
        <f>'Summary Medians'!C114</f>
        <v>4050</v>
      </c>
      <c r="E52" s="21">
        <f>'Summary Medians'!C115</f>
        <v>4050</v>
      </c>
      <c r="F52" s="33">
        <f>+'Summary Medians'!$C$116</f>
        <v>4050</v>
      </c>
      <c r="G52" s="22">
        <f>+'Summary Medians'!$C$117</f>
        <v>4050</v>
      </c>
      <c r="H52" s="25">
        <f>+'Summary Medians'!$C$118</f>
        <v>0</v>
      </c>
      <c r="I52" s="46">
        <f>+'Summary Medians'!$C$120</f>
        <v>4050</v>
      </c>
      <c r="J52" s="20">
        <f>+'Summary Medians'!$C$120</f>
        <v>4050</v>
      </c>
      <c r="L52" s="85"/>
      <c r="M52" s="85"/>
      <c r="N52" s="85"/>
      <c r="O52" s="85"/>
      <c r="P52" s="85"/>
      <c r="Q52" s="85"/>
      <c r="R52" s="85"/>
      <c r="S52" s="85"/>
    </row>
    <row r="53" spans="1:19" x14ac:dyDescent="0.2">
      <c r="A53" s="2" t="s">
        <v>44</v>
      </c>
      <c r="B53" s="19">
        <f>'Summary Medians'!C129</f>
        <v>0</v>
      </c>
      <c r="C53" s="19">
        <f>'Summary Medians'!C130</f>
        <v>2662</v>
      </c>
      <c r="D53" s="19">
        <f>'Summary Medians'!C131</f>
        <v>2679</v>
      </c>
      <c r="E53" s="19">
        <f>'Summary Medians'!C132</f>
        <v>2634</v>
      </c>
      <c r="F53" s="32">
        <f>+'Summary Medians'!$C$133</f>
        <v>2662</v>
      </c>
      <c r="G53" s="20">
        <f>+'Summary Medians'!$C$134</f>
        <v>1484</v>
      </c>
      <c r="H53" s="42">
        <f>+'Summary Medians'!$C$135</f>
        <v>0</v>
      </c>
      <c r="I53" s="47">
        <f>+'Summary Medians'!$C$136</f>
        <v>0</v>
      </c>
      <c r="J53" s="20">
        <f>+'Summary Medians'!$C$137</f>
        <v>1484</v>
      </c>
    </row>
    <row r="54" spans="1:19" x14ac:dyDescent="0.2">
      <c r="A54" s="6" t="s">
        <v>45</v>
      </c>
      <c r="B54" s="19">
        <f>'Summary Medians'!C146</f>
        <v>0</v>
      </c>
      <c r="C54" s="19">
        <f>'Summary Medians'!C147</f>
        <v>3984</v>
      </c>
      <c r="D54" s="19">
        <f>'Summary Medians'!C148</f>
        <v>3414</v>
      </c>
      <c r="E54" s="19">
        <f>'Summary Medians'!C149</f>
        <v>3450</v>
      </c>
      <c r="F54" s="32">
        <f>+'Summary Medians'!$C$150</f>
        <v>3573</v>
      </c>
      <c r="G54" s="20">
        <f>+'Summary Medians'!$C$151</f>
        <v>0</v>
      </c>
      <c r="H54" s="42">
        <f>+'Summary Medians'!$C$152</f>
        <v>0</v>
      </c>
      <c r="I54" s="47">
        <f>+'Summary Medians'!$C$153</f>
        <v>0</v>
      </c>
      <c r="J54" s="20">
        <f>+'Summary Medians'!$C$154</f>
        <v>0</v>
      </c>
      <c r="L54" s="85"/>
      <c r="M54" s="85"/>
      <c r="N54" s="85"/>
      <c r="O54" s="85"/>
      <c r="P54" s="85"/>
      <c r="Q54" s="85"/>
      <c r="R54" s="85"/>
      <c r="S54" s="85"/>
    </row>
    <row r="55" spans="1:19" x14ac:dyDescent="0.2">
      <c r="A55" s="6"/>
      <c r="B55" s="19"/>
      <c r="C55" s="19"/>
      <c r="D55" s="19"/>
      <c r="E55" s="19"/>
      <c r="F55" s="32"/>
      <c r="G55" s="20"/>
      <c r="H55" s="42"/>
      <c r="I55" s="47"/>
      <c r="J55" s="20"/>
      <c r="L55" s="85"/>
      <c r="M55" s="85"/>
      <c r="N55" s="85"/>
      <c r="O55" s="85"/>
      <c r="P55" s="85"/>
      <c r="Q55" s="85"/>
      <c r="R55" s="85"/>
      <c r="S55" s="85"/>
    </row>
    <row r="56" spans="1:19" x14ac:dyDescent="0.2">
      <c r="A56" s="2" t="s">
        <v>46</v>
      </c>
      <c r="B56" s="21">
        <f>'Summary Medians'!C163</f>
        <v>0</v>
      </c>
      <c r="C56" s="21">
        <f>'Summary Medians'!C164</f>
        <v>2030</v>
      </c>
      <c r="D56" s="21">
        <f>'Summary Medians'!C165</f>
        <v>2172</v>
      </c>
      <c r="E56" s="21">
        <f>'Summary Medians'!C166</f>
        <v>2095</v>
      </c>
      <c r="F56" s="33">
        <f>+'Summary Medians'!$C$167</f>
        <v>2100</v>
      </c>
      <c r="G56" s="22">
        <f>+'Summary Medians'!$C$168</f>
        <v>0</v>
      </c>
      <c r="H56" s="25">
        <f>+'Summary Medians'!$C$169</f>
        <v>0</v>
      </c>
      <c r="I56" s="46">
        <f>+'Summary Medians'!$C$170</f>
        <v>0</v>
      </c>
      <c r="J56" s="20">
        <f>+'Summary Medians'!$C$171</f>
        <v>0</v>
      </c>
      <c r="L56" s="85"/>
      <c r="M56" s="85"/>
      <c r="N56" s="85"/>
      <c r="O56" s="85"/>
      <c r="P56" s="85"/>
      <c r="Q56" s="85"/>
      <c r="R56" s="85"/>
      <c r="S56" s="85"/>
    </row>
    <row r="57" spans="1:19" x14ac:dyDescent="0.2">
      <c r="A57" s="2" t="s">
        <v>47</v>
      </c>
      <c r="B57" s="21">
        <f>'Summary Medians'!C180</f>
        <v>0</v>
      </c>
      <c r="C57" s="21">
        <f>'Summary Medians'!C181</f>
        <v>2207</v>
      </c>
      <c r="D57" s="21">
        <f>'Summary Medians'!C182</f>
        <v>2194</v>
      </c>
      <c r="E57" s="21">
        <f>'Summary Medians'!C183</f>
        <v>2196</v>
      </c>
      <c r="F57" s="33">
        <f>+'Summary Medians'!$C$184</f>
        <v>2195</v>
      </c>
      <c r="G57" s="22">
        <f>+'Summary Medians'!$C$185</f>
        <v>0</v>
      </c>
      <c r="H57" s="25">
        <f>+'Summary Medians'!$C$186</f>
        <v>0</v>
      </c>
      <c r="I57" s="46">
        <f>+'Summary Medians'!$C$187</f>
        <v>0</v>
      </c>
      <c r="J57" s="19">
        <f>+'Summary Medians'!$C$188</f>
        <v>0</v>
      </c>
    </row>
    <row r="58" spans="1:19" x14ac:dyDescent="0.2">
      <c r="A58" s="2" t="s">
        <v>48</v>
      </c>
      <c r="B58" s="21">
        <f>'Summary Medians'!C197</f>
        <v>3872</v>
      </c>
      <c r="C58" s="21">
        <f>'Summary Medians'!C198</f>
        <v>2850</v>
      </c>
      <c r="D58" s="21">
        <f>'Summary Medians'!C199</f>
        <v>2531</v>
      </c>
      <c r="E58" s="21">
        <f>'Summary Medians'!C200</f>
        <v>3180</v>
      </c>
      <c r="F58" s="33">
        <f>+'Summary Medians'!$C$201</f>
        <v>3028</v>
      </c>
      <c r="G58" s="22">
        <f>+'Summary Medians'!$C$202</f>
        <v>1530</v>
      </c>
      <c r="H58" s="25">
        <f>+'Summary Medians'!$C$203</f>
        <v>1404</v>
      </c>
      <c r="I58" s="46">
        <f>+'Summary Medians'!$C$204</f>
        <v>0</v>
      </c>
      <c r="J58" s="19">
        <f>+'Summary Medians'!$C$205</f>
        <v>1440</v>
      </c>
      <c r="L58" s="85"/>
      <c r="M58" s="85"/>
      <c r="N58" s="85"/>
      <c r="O58" s="85"/>
      <c r="P58" s="85"/>
      <c r="Q58" s="85"/>
      <c r="R58" s="85"/>
      <c r="S58" s="85"/>
    </row>
    <row r="59" spans="1:19" x14ac:dyDescent="0.2">
      <c r="A59" s="2" t="s">
        <v>49</v>
      </c>
      <c r="B59" s="21">
        <f>'Summary Medians'!C214</f>
        <v>0</v>
      </c>
      <c r="C59" s="21">
        <f>'Summary Medians'!C215</f>
        <v>3600</v>
      </c>
      <c r="D59" s="21">
        <f>'Summary Medians'!C216</f>
        <v>3628</v>
      </c>
      <c r="E59" s="21">
        <f>'Summary Medians'!C217</f>
        <v>4884</v>
      </c>
      <c r="F59" s="33">
        <f>+'Summary Medians'!$C$218</f>
        <v>3643</v>
      </c>
      <c r="G59" s="22">
        <f>+'Summary Medians'!$C$219</f>
        <v>0</v>
      </c>
      <c r="H59" s="25">
        <f>+'Summary Medians'!$C$220</f>
        <v>0</v>
      </c>
      <c r="I59" s="46">
        <f>+'Summary Medians'!$C$221</f>
        <v>0</v>
      </c>
      <c r="J59" s="19">
        <f>+'Summary Medians'!$C$222</f>
        <v>0</v>
      </c>
    </row>
    <row r="60" spans="1:19" x14ac:dyDescent="0.2">
      <c r="A60" s="2"/>
      <c r="B60" s="21"/>
      <c r="C60" s="21"/>
      <c r="D60" s="21"/>
      <c r="E60" s="21"/>
      <c r="F60" s="33"/>
      <c r="G60" s="22"/>
      <c r="H60" s="25"/>
      <c r="I60" s="46"/>
      <c r="J60" s="19"/>
    </row>
    <row r="61" spans="1:19" x14ac:dyDescent="0.2">
      <c r="A61" s="2" t="s">
        <v>50</v>
      </c>
      <c r="B61" s="21">
        <f>'Summary Medians'!C231</f>
        <v>0</v>
      </c>
      <c r="C61" s="21">
        <f>'Summary Medians'!C232</f>
        <v>3547</v>
      </c>
      <c r="D61" s="21">
        <f>'Summary Medians'!C233</f>
        <v>3530</v>
      </c>
      <c r="E61" s="21">
        <f>'Summary Medians'!C234</f>
        <v>0</v>
      </c>
      <c r="F61" s="33">
        <f>+'Summary Medians'!$C$235</f>
        <v>3531</v>
      </c>
      <c r="G61" s="22">
        <f>+'Summary Medians'!$C$236</f>
        <v>2975</v>
      </c>
      <c r="H61" s="25">
        <f>+'Summary Medians'!$C$237</f>
        <v>2975</v>
      </c>
      <c r="I61" s="46">
        <f>+'Summary Medians'!$C$239</f>
        <v>2975</v>
      </c>
      <c r="J61" s="19">
        <f>+'Summary Medians'!$C$239</f>
        <v>2975</v>
      </c>
    </row>
    <row r="62" spans="1:19" x14ac:dyDescent="0.2">
      <c r="A62" s="6" t="s">
        <v>51</v>
      </c>
      <c r="B62" s="21">
        <f>'Summary Medians'!C248</f>
        <v>2312</v>
      </c>
      <c r="C62" s="21">
        <f>'Summary Medians'!C249</f>
        <v>1987</v>
      </c>
      <c r="D62" s="21">
        <f>'Summary Medians'!C250</f>
        <v>2277</v>
      </c>
      <c r="E62" s="21">
        <f>'Summary Medians'!C251</f>
        <v>2702</v>
      </c>
      <c r="F62" s="33">
        <f>+'Summary Medians'!$C$252</f>
        <v>2211</v>
      </c>
      <c r="G62" s="22">
        <f>+'Summary Medians'!$C$253</f>
        <v>0</v>
      </c>
      <c r="H62" s="25">
        <f>+'Summary Medians'!$C$254</f>
        <v>0</v>
      </c>
      <c r="I62" s="46">
        <f>+'Summary Medians'!$C$255</f>
        <v>0</v>
      </c>
      <c r="J62" s="19">
        <f>+'Summary Medians'!$C$256</f>
        <v>0</v>
      </c>
      <c r="L62" s="85"/>
      <c r="M62" s="85"/>
      <c r="N62" s="85"/>
      <c r="O62" s="85"/>
      <c r="P62" s="85"/>
      <c r="Q62" s="85"/>
      <c r="R62" s="85"/>
      <c r="S62" s="85"/>
    </row>
    <row r="63" spans="1:19" x14ac:dyDescent="0.2">
      <c r="A63" s="2" t="s">
        <v>76</v>
      </c>
      <c r="B63" s="21">
        <f>'Summary Medians'!C265</f>
        <v>0</v>
      </c>
      <c r="C63" s="21">
        <f>'Summary Medians'!C266</f>
        <v>3570</v>
      </c>
      <c r="D63" s="21">
        <f>'Summary Medians'!C267</f>
        <v>3570</v>
      </c>
      <c r="E63" s="21">
        <f>'Summary Medians'!C268</f>
        <v>3570</v>
      </c>
      <c r="F63" s="33">
        <f>+'Summary Medians'!$C$269</f>
        <v>3570</v>
      </c>
      <c r="G63" s="22">
        <f>+'Summary Medians'!$C$270</f>
        <v>0</v>
      </c>
      <c r="H63" s="25">
        <f>+'Summary Medians'!$C$271</f>
        <v>0</v>
      </c>
      <c r="I63" s="46">
        <f>+'Summary Medians'!$C$272</f>
        <v>0</v>
      </c>
      <c r="J63" s="19">
        <f>+'Summary Medians'!$C$273</f>
        <v>0</v>
      </c>
    </row>
    <row r="64" spans="1:19" x14ac:dyDescent="0.2">
      <c r="A64" s="8" t="s">
        <v>53</v>
      </c>
      <c r="B64" s="23">
        <f>'Summary Medians'!C282</f>
        <v>2667</v>
      </c>
      <c r="C64" s="23">
        <f>'Summary Medians'!C283</f>
        <v>0</v>
      </c>
      <c r="D64" s="23">
        <f>'Summary Medians'!C284</f>
        <v>3080</v>
      </c>
      <c r="E64" s="23">
        <f>'Summary Medians'!C285</f>
        <v>3017</v>
      </c>
      <c r="F64" s="34">
        <f>+'Summary Medians'!$C$286</f>
        <v>3058</v>
      </c>
      <c r="G64" s="24">
        <f>+'Summary Medians'!$C$287</f>
        <v>0</v>
      </c>
      <c r="H64" s="23">
        <f>+'Summary Medians'!$C$288</f>
        <v>0</v>
      </c>
      <c r="I64" s="48">
        <f>+'Summary Medians'!$C$289</f>
        <v>3623</v>
      </c>
      <c r="J64" s="23">
        <f>+'Summary Medians'!$C$290</f>
        <v>3623</v>
      </c>
      <c r="L64" s="85"/>
      <c r="M64" s="85"/>
      <c r="N64" s="85"/>
      <c r="O64" s="85"/>
      <c r="P64" s="85"/>
      <c r="Q64" s="85"/>
      <c r="R64" s="85"/>
      <c r="S64" s="85"/>
    </row>
    <row r="65" spans="1:19" ht="18.75" customHeight="1" x14ac:dyDescent="0.2">
      <c r="A65" s="119" t="s">
        <v>1145</v>
      </c>
      <c r="B65" s="1"/>
      <c r="C65" s="1"/>
      <c r="D65" s="1"/>
      <c r="E65" s="1"/>
      <c r="F65" s="1"/>
      <c r="G65" s="1"/>
      <c r="H65" s="1"/>
      <c r="I65" s="1"/>
      <c r="J65" s="98"/>
    </row>
    <row r="66" spans="1:19" ht="61.5" customHeight="1" x14ac:dyDescent="0.2">
      <c r="A66" s="624" t="s">
        <v>406</v>
      </c>
      <c r="B66" s="624"/>
      <c r="C66" s="624"/>
      <c r="D66" s="624"/>
      <c r="E66" s="624"/>
      <c r="F66" s="624"/>
      <c r="G66" s="624"/>
      <c r="H66" s="624"/>
      <c r="I66" s="624"/>
      <c r="J66" s="624"/>
      <c r="L66" s="85"/>
      <c r="M66" s="85"/>
      <c r="N66" s="85"/>
      <c r="O66" s="85"/>
      <c r="P66" s="85"/>
      <c r="Q66" s="85"/>
      <c r="R66" s="85"/>
      <c r="S66" s="85"/>
    </row>
    <row r="67" spans="1:19" x14ac:dyDescent="0.2">
      <c r="H67" s="14"/>
      <c r="J67" s="218" t="s">
        <v>1144</v>
      </c>
    </row>
    <row r="68" spans="1:19" ht="18" x14ac:dyDescent="0.25">
      <c r="A68" s="28" t="s">
        <v>300</v>
      </c>
      <c r="B68" s="28"/>
      <c r="C68" s="28"/>
      <c r="D68" s="28"/>
      <c r="E68" s="28"/>
      <c r="F68" s="28"/>
      <c r="G68" s="28"/>
      <c r="H68" s="89"/>
      <c r="L68" s="85"/>
      <c r="M68" s="85"/>
      <c r="N68" s="85"/>
      <c r="O68" s="85"/>
      <c r="P68" s="85"/>
      <c r="Q68" s="85"/>
      <c r="R68" s="85"/>
      <c r="S68" s="85"/>
    </row>
    <row r="69" spans="1:19" x14ac:dyDescent="0.2">
      <c r="A69" s="70"/>
      <c r="B69" s="70"/>
      <c r="C69" s="70"/>
      <c r="D69" s="70"/>
      <c r="E69" s="70"/>
      <c r="F69" s="70"/>
      <c r="G69" s="70"/>
      <c r="H69" s="90"/>
    </row>
    <row r="70" spans="1:19" ht="15.75" x14ac:dyDescent="0.25">
      <c r="A70" s="29" t="s">
        <v>36</v>
      </c>
      <c r="B70" s="29"/>
      <c r="C70" s="29"/>
      <c r="D70" s="29"/>
      <c r="E70" s="29"/>
      <c r="F70" s="29"/>
      <c r="G70" s="29"/>
      <c r="H70" s="91"/>
      <c r="L70" s="85"/>
      <c r="M70" s="85"/>
      <c r="N70" s="85"/>
      <c r="O70" s="85"/>
      <c r="P70" s="85"/>
      <c r="Q70" s="85"/>
      <c r="R70" s="85"/>
      <c r="S70" s="85"/>
    </row>
    <row r="71" spans="1:19" ht="15.75" x14ac:dyDescent="0.25">
      <c r="A71" s="29" t="s">
        <v>54</v>
      </c>
      <c r="B71" s="29"/>
      <c r="C71" s="29"/>
      <c r="D71" s="29"/>
      <c r="E71" s="29"/>
      <c r="F71" s="29"/>
      <c r="G71" s="29"/>
      <c r="H71" s="91"/>
    </row>
    <row r="72" spans="1:19" ht="15.75" x14ac:dyDescent="0.25">
      <c r="A72" s="29" t="s">
        <v>399</v>
      </c>
      <c r="B72" s="29"/>
      <c r="C72" s="29"/>
      <c r="D72" s="29"/>
      <c r="E72" s="29"/>
      <c r="F72" s="29"/>
      <c r="G72" s="29"/>
      <c r="H72" s="91"/>
      <c r="L72" s="85"/>
      <c r="M72" s="85"/>
      <c r="N72" s="85"/>
      <c r="O72" s="85"/>
      <c r="P72" s="85"/>
      <c r="Q72" s="85"/>
      <c r="R72" s="85"/>
      <c r="S72" s="85"/>
    </row>
    <row r="73" spans="1:19" x14ac:dyDescent="0.2">
      <c r="A73" s="49"/>
      <c r="B73" s="49"/>
      <c r="C73" s="49"/>
      <c r="D73" s="49"/>
      <c r="E73" s="49"/>
      <c r="F73" s="49"/>
      <c r="G73" s="49"/>
      <c r="H73" s="99"/>
    </row>
    <row r="74" spans="1:19" x14ac:dyDescent="0.2">
      <c r="A74" s="3"/>
      <c r="B74" s="4" t="s">
        <v>38</v>
      </c>
      <c r="C74" s="4"/>
      <c r="D74" s="4"/>
      <c r="E74" s="4"/>
      <c r="F74" s="4"/>
      <c r="G74" s="4"/>
      <c r="H74" s="92"/>
      <c r="L74" s="85"/>
      <c r="M74" s="85"/>
      <c r="N74" s="85"/>
      <c r="O74" s="85"/>
      <c r="P74" s="85"/>
      <c r="Q74" s="85"/>
      <c r="R74" s="85"/>
      <c r="S74" s="85"/>
    </row>
    <row r="75" spans="1:19" x14ac:dyDescent="0.2">
      <c r="A75" s="80"/>
      <c r="B75" s="79">
        <v>1</v>
      </c>
      <c r="C75" s="79">
        <v>2</v>
      </c>
      <c r="D75" s="79">
        <v>3</v>
      </c>
      <c r="E75" s="79">
        <v>4</v>
      </c>
      <c r="F75" s="79">
        <v>5</v>
      </c>
      <c r="G75" s="79">
        <v>6</v>
      </c>
      <c r="H75" s="100" t="s">
        <v>129</v>
      </c>
    </row>
    <row r="76" spans="1:19" ht="15.75" x14ac:dyDescent="0.25">
      <c r="A76" s="160"/>
      <c r="B76" s="160"/>
      <c r="C76" s="160"/>
      <c r="D76" s="160"/>
      <c r="E76" s="160"/>
      <c r="F76" s="160"/>
      <c r="G76" s="161"/>
      <c r="H76" s="141"/>
      <c r="L76" s="85"/>
      <c r="M76" s="85"/>
      <c r="N76" s="85"/>
      <c r="O76" s="85"/>
      <c r="P76" s="85"/>
      <c r="Q76" s="85"/>
      <c r="R76" s="85"/>
      <c r="S76" s="85"/>
    </row>
    <row r="77" spans="1:19" x14ac:dyDescent="0.2">
      <c r="A77" s="6" t="s">
        <v>110</v>
      </c>
      <c r="B77" s="66">
        <f>+'Summary Medians'!$F$3</f>
        <v>21873</v>
      </c>
      <c r="C77" s="66">
        <f>+'Summary Medians'!$F$4</f>
        <v>17730</v>
      </c>
      <c r="D77" s="66">
        <f>+'Summary Medians'!$F$5</f>
        <v>16512</v>
      </c>
      <c r="E77" s="66">
        <f>+'Summary Medians'!$F$6</f>
        <v>15429</v>
      </c>
      <c r="F77" s="66">
        <f>+'Summary Medians'!$F$7</f>
        <v>14453</v>
      </c>
      <c r="G77" s="66">
        <f>+'Summary Medians'!$F$8</f>
        <v>13140</v>
      </c>
      <c r="H77" s="101">
        <f>+'Summary Medians'!$F$9</f>
        <v>17002</v>
      </c>
    </row>
    <row r="78" spans="1:19" x14ac:dyDescent="0.2">
      <c r="A78" s="2"/>
      <c r="B78" s="25"/>
      <c r="C78" s="25"/>
      <c r="D78" s="25"/>
      <c r="E78" s="25"/>
      <c r="F78" s="25"/>
      <c r="G78" s="159"/>
      <c r="H78" s="42"/>
      <c r="L78" s="85"/>
      <c r="M78" s="85"/>
      <c r="N78" s="85"/>
      <c r="O78" s="85"/>
      <c r="P78" s="85"/>
      <c r="Q78" s="85"/>
      <c r="R78" s="85"/>
      <c r="S78" s="85"/>
    </row>
    <row r="79" spans="1:19" x14ac:dyDescent="0.2">
      <c r="A79" s="2" t="s">
        <v>39</v>
      </c>
      <c r="B79" s="21">
        <f>+'Summary Medians'!$F$20</f>
        <v>22595</v>
      </c>
      <c r="C79" s="21">
        <f>+'Summary Medians'!$F$21</f>
        <v>18577</v>
      </c>
      <c r="D79" s="21">
        <f>+'Summary Medians'!$F$22</f>
        <v>14975</v>
      </c>
      <c r="E79" s="21">
        <f>+'Summary Medians'!$F$23</f>
        <v>14394</v>
      </c>
      <c r="F79" s="21">
        <f>+'Summary Medians'!$F$24</f>
        <v>14663</v>
      </c>
      <c r="G79" s="21">
        <f>+'Summary Medians'!$F$25</f>
        <v>9930</v>
      </c>
      <c r="H79" s="102">
        <f>+'Summary Medians'!$F$26</f>
        <v>15170</v>
      </c>
    </row>
    <row r="80" spans="1:19" x14ac:dyDescent="0.2">
      <c r="A80" s="2" t="s">
        <v>40</v>
      </c>
      <c r="B80" s="21">
        <f>+'Summary Medians'!$F$37</f>
        <v>17606</v>
      </c>
      <c r="C80" s="21">
        <f>+'Summary Medians'!$F$38</f>
        <v>0</v>
      </c>
      <c r="D80" s="21">
        <f>+'Summary Medians'!$F$39</f>
        <v>12404</v>
      </c>
      <c r="E80" s="21">
        <f>+'Summary Medians'!$F$40</f>
        <v>10995</v>
      </c>
      <c r="F80" s="21">
        <f>+'Summary Medians'!$F$41</f>
        <v>10510</v>
      </c>
      <c r="G80" s="21">
        <f>+'Summary Medians'!$F$42</f>
        <v>11156</v>
      </c>
      <c r="H80" s="102">
        <f>+'Summary Medians'!$F$43</f>
        <v>11978</v>
      </c>
    </row>
    <row r="81" spans="1:8" x14ac:dyDescent="0.2">
      <c r="A81" s="2" t="s">
        <v>70</v>
      </c>
      <c r="B81" s="21">
        <f>+'Summary Medians'!$F$54</f>
        <v>27462</v>
      </c>
      <c r="C81" s="21">
        <f>+'Summary Medians'!$F$55</f>
        <v>0</v>
      </c>
      <c r="D81" s="21">
        <f>+'Summary Medians'!$F$56</f>
        <v>15052</v>
      </c>
      <c r="E81" s="21">
        <f>+'Summary Medians'!$F$57</f>
        <v>0</v>
      </c>
      <c r="F81" s="21">
        <f>+'Summary Medians'!$F$58</f>
        <v>0</v>
      </c>
      <c r="G81" s="21">
        <f>+'Summary Medians'!$F$59</f>
        <v>0</v>
      </c>
      <c r="H81" s="102">
        <f>+'Summary Medians'!$F$60</f>
        <v>21257</v>
      </c>
    </row>
    <row r="82" spans="1:8" x14ac:dyDescent="0.2">
      <c r="A82" s="6" t="s">
        <v>41</v>
      </c>
      <c r="B82" s="21">
        <f>+'Summary Medians'!$F$71</f>
        <v>20992</v>
      </c>
      <c r="C82" s="21">
        <f>+'Summary Medians'!$F$72</f>
        <v>19869</v>
      </c>
      <c r="D82" s="21">
        <f>+'Summary Medians'!$F$73</f>
        <v>18307</v>
      </c>
      <c r="E82" s="21">
        <f>+'Summary Medians'!$F$74</f>
        <v>23166</v>
      </c>
      <c r="F82" s="21">
        <f>+'Summary Medians'!$F$75</f>
        <v>0</v>
      </c>
      <c r="G82" s="21">
        <f>+'Summary Medians'!$F$76</f>
        <v>24241</v>
      </c>
      <c r="H82" s="102">
        <f>+'Summary Medians'!$F$77</f>
        <v>19869</v>
      </c>
    </row>
    <row r="83" spans="1:8" x14ac:dyDescent="0.2">
      <c r="A83" s="2"/>
      <c r="B83" s="21"/>
      <c r="C83" s="21"/>
      <c r="D83" s="21"/>
      <c r="E83" s="21"/>
      <c r="F83" s="21"/>
      <c r="G83" s="21"/>
      <c r="H83" s="102"/>
    </row>
    <row r="84" spans="1:8" x14ac:dyDescent="0.2">
      <c r="A84" s="6" t="s">
        <v>42</v>
      </c>
      <c r="B84" s="21">
        <f>+'Summary Medians'!$F$88</f>
        <v>27651</v>
      </c>
      <c r="C84" s="21">
        <f>+'Summary Medians'!$F$89</f>
        <v>27862</v>
      </c>
      <c r="D84" s="21">
        <f>+'Summary Medians'!$F$90</f>
        <v>18582</v>
      </c>
      <c r="E84" s="21">
        <f>+'Summary Medians'!$F$91</f>
        <v>18258</v>
      </c>
      <c r="F84" s="21">
        <f>+'Summary Medians'!$F$92</f>
        <v>17532</v>
      </c>
      <c r="G84" s="21">
        <f>+'Summary Medians'!$F$93</f>
        <v>12493</v>
      </c>
      <c r="H84" s="102">
        <f>+'Summary Medians'!$F$94</f>
        <v>18258</v>
      </c>
    </row>
    <row r="85" spans="1:8" x14ac:dyDescent="0.2">
      <c r="A85" s="2" t="s">
        <v>43</v>
      </c>
      <c r="B85" s="19">
        <f>+'Summary Medians'!$F$105</f>
        <v>20356</v>
      </c>
      <c r="C85" s="21">
        <f>+'Summary Medians'!$F$106</f>
        <v>0</v>
      </c>
      <c r="D85" s="21">
        <f>+'Summary Medians'!$F$107</f>
        <v>18474</v>
      </c>
      <c r="E85" s="21">
        <f>+'Summary Medians'!$F$108</f>
        <v>15373</v>
      </c>
      <c r="F85" s="21">
        <f>+'Summary Medians'!$F$109</f>
        <v>0</v>
      </c>
      <c r="G85" s="21">
        <f>+'Summary Medians'!$F$110</f>
        <v>0</v>
      </c>
      <c r="H85" s="102">
        <f>+'Summary Medians'!$F$111</f>
        <v>18379</v>
      </c>
    </row>
    <row r="86" spans="1:8" x14ac:dyDescent="0.2">
      <c r="A86" s="2" t="s">
        <v>44</v>
      </c>
      <c r="B86" s="21">
        <f>+'Summary Medians'!$F$122</f>
        <v>19362</v>
      </c>
      <c r="C86" s="21">
        <f>+'Summary Medians'!$F$123</f>
        <v>13504</v>
      </c>
      <c r="D86" s="21">
        <f>+'Summary Medians'!$F$124</f>
        <v>13047</v>
      </c>
      <c r="E86" s="21">
        <f>+'Summary Medians'!$F$125</f>
        <v>12393</v>
      </c>
      <c r="F86" s="21">
        <f>+'Summary Medians'!$F$126</f>
        <v>0</v>
      </c>
      <c r="G86" s="21">
        <f>+'Summary Medians'!$F$127</f>
        <v>8173</v>
      </c>
      <c r="H86" s="102">
        <f>+'Summary Medians'!$F$128</f>
        <v>13034</v>
      </c>
    </row>
    <row r="87" spans="1:8" x14ac:dyDescent="0.2">
      <c r="A87" s="6" t="s">
        <v>45</v>
      </c>
      <c r="B87" s="21">
        <f>+'Summary Medians'!$F$139</f>
        <v>26026</v>
      </c>
      <c r="C87" s="21">
        <f>+'Summary Medians'!$F$140</f>
        <v>18002</v>
      </c>
      <c r="D87" s="21">
        <f>+'Summary Medians'!$F$141</f>
        <v>19418</v>
      </c>
      <c r="E87" s="21">
        <f>+'Summary Medians'!$F$142</f>
        <v>16888</v>
      </c>
      <c r="F87" s="21">
        <f>+'Summary Medians'!$F$143</f>
        <v>9982</v>
      </c>
      <c r="G87" s="21">
        <f>+'Summary Medians'!$F$144</f>
        <v>26522</v>
      </c>
      <c r="H87" s="102">
        <f>+'Summary Medians'!$F$145</f>
        <v>17020</v>
      </c>
    </row>
    <row r="88" spans="1:8" x14ac:dyDescent="0.2">
      <c r="A88" s="6"/>
      <c r="B88" s="21"/>
      <c r="C88" s="21"/>
      <c r="D88" s="21"/>
      <c r="E88" s="21"/>
      <c r="F88" s="21"/>
      <c r="G88" s="21"/>
      <c r="H88" s="102"/>
    </row>
    <row r="89" spans="1:8" x14ac:dyDescent="0.2">
      <c r="A89" s="2" t="s">
        <v>46</v>
      </c>
      <c r="B89" s="21">
        <f>+'Summary Medians'!$F$156</f>
        <v>14230</v>
      </c>
      <c r="C89" s="21">
        <f>+'Summary Medians'!$F$157</f>
        <v>14147</v>
      </c>
      <c r="D89" s="21">
        <f>+'Summary Medians'!$F$158</f>
        <v>0</v>
      </c>
      <c r="E89" s="21">
        <f>+'Summary Medians'!$F$159</f>
        <v>13080</v>
      </c>
      <c r="F89" s="21">
        <f>+'Summary Medians'!$F$160</f>
        <v>13287</v>
      </c>
      <c r="G89" s="21">
        <f>+'Summary Medians'!$F$161</f>
        <v>0</v>
      </c>
      <c r="H89" s="102">
        <f>+'Summary Medians'!$F$162</f>
        <v>13591</v>
      </c>
    </row>
    <row r="90" spans="1:8" x14ac:dyDescent="0.2">
      <c r="A90" s="2" t="s">
        <v>47</v>
      </c>
      <c r="B90" s="21">
        <f>+'Summary Medians'!$F$173</f>
        <v>19853</v>
      </c>
      <c r="C90" s="21">
        <f>+'Summary Medians'!$F$174</f>
        <v>17574</v>
      </c>
      <c r="D90" s="21">
        <f>+'Summary Medians'!$F$175</f>
        <v>15374</v>
      </c>
      <c r="E90" s="21">
        <f>+'Summary Medians'!$F$176</f>
        <v>14721</v>
      </c>
      <c r="F90" s="21">
        <f>+'Summary Medians'!$F$177</f>
        <v>13774</v>
      </c>
      <c r="G90" s="21">
        <f>+'Summary Medians'!$F$178</f>
        <v>16291</v>
      </c>
      <c r="H90" s="102">
        <f>+'Summary Medians'!$F$179</f>
        <v>17205</v>
      </c>
    </row>
    <row r="91" spans="1:8" x14ac:dyDescent="0.2">
      <c r="A91" s="2" t="s">
        <v>48</v>
      </c>
      <c r="B91" s="21">
        <f>+'Summary Medians'!$F$190</f>
        <v>18331</v>
      </c>
      <c r="C91" s="21">
        <f>+'Summary Medians'!$F$191</f>
        <v>0</v>
      </c>
      <c r="D91" s="21">
        <f>+'Summary Medians'!$F$192</f>
        <v>11516</v>
      </c>
      <c r="E91" s="21">
        <f>+'Summary Medians'!$F$193</f>
        <v>12017</v>
      </c>
      <c r="F91" s="21">
        <f>+'Summary Medians'!$F$194</f>
        <v>10650</v>
      </c>
      <c r="G91" s="21">
        <f>+'Summary Medians'!$F$195</f>
        <v>11148</v>
      </c>
      <c r="H91" s="102">
        <f>+'Summary Medians'!$F$196</f>
        <v>11198</v>
      </c>
    </row>
    <row r="92" spans="1:8" x14ac:dyDescent="0.2">
      <c r="A92" s="2" t="s">
        <v>49</v>
      </c>
      <c r="B92" s="21">
        <f>+'Summary Medians'!$F$207</f>
        <v>27407</v>
      </c>
      <c r="C92" s="21">
        <f>+'Summary Medians'!$F$208</f>
        <v>0</v>
      </c>
      <c r="D92" s="21">
        <f>+'Summary Medians'!$F$209</f>
        <v>24063</v>
      </c>
      <c r="E92" s="21">
        <f>+'Summary Medians'!$F$210</f>
        <v>27033</v>
      </c>
      <c r="F92" s="21">
        <f>+'Summary Medians'!$F$211</f>
        <v>18170</v>
      </c>
      <c r="G92" s="21">
        <f>+'Summary Medians'!$F$212</f>
        <v>17598</v>
      </c>
      <c r="H92" s="102">
        <f>+'Summary Medians'!$F$213</f>
        <v>20206</v>
      </c>
    </row>
    <row r="93" spans="1:8" ht="15.75" x14ac:dyDescent="0.25">
      <c r="A93" s="2"/>
      <c r="B93" s="160"/>
      <c r="C93" s="160"/>
      <c r="D93" s="160"/>
      <c r="E93" s="160"/>
      <c r="F93" s="160"/>
      <c r="G93" s="160"/>
      <c r="H93" s="162"/>
    </row>
    <row r="94" spans="1:8" x14ac:dyDescent="0.2">
      <c r="A94" s="2" t="s">
        <v>50</v>
      </c>
      <c r="B94" s="21">
        <f>+'Summary Medians'!$F$224</f>
        <v>24342</v>
      </c>
      <c r="C94" s="21">
        <f>+'Summary Medians'!$F$225</f>
        <v>19498</v>
      </c>
      <c r="D94" s="21">
        <f>+'Summary Medians'!$F$226</f>
        <v>20928</v>
      </c>
      <c r="E94" s="21">
        <f>+'Summary Medians'!$F$227</f>
        <v>0</v>
      </c>
      <c r="F94" s="21">
        <f>+'Summary Medians'!$F$228</f>
        <v>19128</v>
      </c>
      <c r="G94" s="21">
        <f>+'Summary Medians'!$F$229</f>
        <v>0</v>
      </c>
      <c r="H94" s="102">
        <f>+'Summary Medians'!$F$230</f>
        <v>20928</v>
      </c>
    </row>
    <row r="95" spans="1:8" x14ac:dyDescent="0.2">
      <c r="A95" s="6" t="s">
        <v>51</v>
      </c>
      <c r="B95" s="21">
        <f>+'Summary Medians'!$F$241</f>
        <v>18454</v>
      </c>
      <c r="C95" s="21">
        <f>+'Summary Medians'!$F$242</f>
        <v>16260</v>
      </c>
      <c r="D95" s="21">
        <f>+'Summary Medians'!$F$243</f>
        <v>15914</v>
      </c>
      <c r="E95" s="21">
        <f>+'Summary Medians'!$F$244</f>
        <v>15220</v>
      </c>
      <c r="F95" s="21">
        <f>+'Summary Medians'!$F$245</f>
        <v>14792</v>
      </c>
      <c r="G95" s="21">
        <f>+'Summary Medians'!$F$246</f>
        <v>17378</v>
      </c>
      <c r="H95" s="102">
        <f>+'Summary Medians'!$F$247</f>
        <v>16258</v>
      </c>
    </row>
    <row r="96" spans="1:8" x14ac:dyDescent="0.2">
      <c r="A96" s="2" t="s">
        <v>52</v>
      </c>
      <c r="B96" s="21">
        <f>+'Summary Medians'!$F$258</f>
        <v>25612</v>
      </c>
      <c r="C96" s="21">
        <f>+'Summary Medians'!$F$259</f>
        <v>29456</v>
      </c>
      <c r="D96" s="21">
        <f>+'Summary Medians'!$F$260</f>
        <v>21036</v>
      </c>
      <c r="E96" s="21">
        <f>+'Summary Medians'!$F$261</f>
        <v>19478</v>
      </c>
      <c r="F96" s="21">
        <f>+'Summary Medians'!$F$262</f>
        <v>19920</v>
      </c>
      <c r="G96" s="21">
        <f>+'Summary Medians'!$F$263</f>
        <v>21336</v>
      </c>
      <c r="H96" s="102">
        <f>+'Summary Medians'!$F$264</f>
        <v>22059</v>
      </c>
    </row>
    <row r="97" spans="1:10" x14ac:dyDescent="0.2">
      <c r="A97" s="8" t="s">
        <v>53</v>
      </c>
      <c r="B97" s="26">
        <f>+'Summary Medians'!$F$275</f>
        <v>17002</v>
      </c>
      <c r="C97" s="26">
        <f>+'Summary Medians'!$F$276</f>
        <v>0</v>
      </c>
      <c r="D97" s="26">
        <f>+'Summary Medians'!$F$277</f>
        <v>12896</v>
      </c>
      <c r="E97" s="26">
        <f>+'Summary Medians'!$F$278</f>
        <v>0</v>
      </c>
      <c r="F97" s="26">
        <f>+'Summary Medians'!$F$279</f>
        <v>12824</v>
      </c>
      <c r="G97" s="26">
        <f>+'Summary Medians'!$F$280</f>
        <v>12410</v>
      </c>
      <c r="H97" s="104">
        <f>+'Summary Medians'!$F$281</f>
        <v>12808</v>
      </c>
    </row>
    <row r="98" spans="1:10" ht="40.5" customHeight="1" x14ac:dyDescent="0.2">
      <c r="A98" s="624" t="s">
        <v>56</v>
      </c>
      <c r="B98" s="624"/>
      <c r="C98" s="624"/>
      <c r="D98" s="624"/>
      <c r="E98" s="624"/>
      <c r="F98" s="624"/>
      <c r="G98" s="624"/>
      <c r="H98" s="624"/>
    </row>
    <row r="99" spans="1:10" ht="15.75" x14ac:dyDescent="0.25">
      <c r="A99" s="160"/>
      <c r="B99" s="160"/>
      <c r="C99" s="160"/>
      <c r="D99" s="160"/>
      <c r="E99" s="160"/>
      <c r="F99" s="160"/>
      <c r="G99" s="160"/>
      <c r="H99" s="218" t="s">
        <v>1144</v>
      </c>
    </row>
    <row r="100" spans="1:10" ht="18" x14ac:dyDescent="0.25">
      <c r="A100" s="625" t="s">
        <v>301</v>
      </c>
      <c r="B100" s="625"/>
      <c r="C100" s="625"/>
      <c r="D100" s="625"/>
      <c r="E100" s="625"/>
      <c r="F100" s="625"/>
      <c r="G100" s="625"/>
      <c r="H100" s="625"/>
      <c r="I100" s="625"/>
      <c r="J100" s="625"/>
    </row>
    <row r="101" spans="1:10" x14ac:dyDescent="0.2">
      <c r="A101" s="72"/>
      <c r="B101" s="72"/>
      <c r="C101" s="72"/>
      <c r="D101" s="72"/>
      <c r="E101" s="72"/>
      <c r="F101" s="72"/>
      <c r="G101" s="72"/>
      <c r="H101" s="72"/>
      <c r="I101" s="72"/>
      <c r="J101" s="96"/>
    </row>
    <row r="102" spans="1:10" ht="15.75" x14ac:dyDescent="0.25">
      <c r="A102" s="626" t="s">
        <v>36</v>
      </c>
      <c r="B102" s="626"/>
      <c r="C102" s="626"/>
      <c r="D102" s="626"/>
      <c r="E102" s="626"/>
      <c r="F102" s="626"/>
      <c r="G102" s="626"/>
      <c r="H102" s="626"/>
      <c r="I102" s="626"/>
      <c r="J102" s="626"/>
    </row>
    <row r="103" spans="1:10" ht="15.75" x14ac:dyDescent="0.25">
      <c r="A103" s="626" t="s">
        <v>54</v>
      </c>
      <c r="B103" s="626"/>
      <c r="C103" s="626"/>
      <c r="D103" s="626"/>
      <c r="E103" s="626"/>
      <c r="F103" s="626"/>
      <c r="G103" s="626"/>
      <c r="H103" s="626"/>
      <c r="I103" s="626"/>
      <c r="J103" s="626"/>
    </row>
    <row r="104" spans="1:10" ht="15.75" x14ac:dyDescent="0.25">
      <c r="A104" s="626" t="s">
        <v>400</v>
      </c>
      <c r="B104" s="626"/>
      <c r="C104" s="626"/>
      <c r="D104" s="626"/>
      <c r="E104" s="626"/>
      <c r="F104" s="626"/>
      <c r="G104" s="626"/>
      <c r="H104" s="626"/>
      <c r="I104" s="626"/>
      <c r="J104" s="626"/>
    </row>
    <row r="105" spans="1:10" x14ac:dyDescent="0.2">
      <c r="A105" s="2"/>
      <c r="B105" s="2"/>
      <c r="C105" s="2"/>
      <c r="D105" s="2"/>
      <c r="E105" s="2"/>
      <c r="F105" s="2"/>
      <c r="G105" s="2"/>
      <c r="H105" s="2"/>
      <c r="I105" s="2"/>
      <c r="J105" s="13"/>
    </row>
    <row r="106" spans="1:10" x14ac:dyDescent="0.2">
      <c r="A106" s="3"/>
      <c r="B106" s="11" t="s">
        <v>127</v>
      </c>
      <c r="C106" s="11"/>
      <c r="D106" s="11"/>
      <c r="E106" s="11"/>
      <c r="F106" s="74"/>
      <c r="G106" s="75" t="s">
        <v>85</v>
      </c>
      <c r="H106" s="11"/>
      <c r="I106" s="11"/>
      <c r="J106" s="105"/>
    </row>
    <row r="107" spans="1:10" ht="36" x14ac:dyDescent="0.2">
      <c r="A107" s="80"/>
      <c r="B107" s="65" t="s">
        <v>108</v>
      </c>
      <c r="C107" s="79">
        <v>1</v>
      </c>
      <c r="D107" s="79">
        <v>2</v>
      </c>
      <c r="E107" s="79">
        <v>3</v>
      </c>
      <c r="F107" s="81" t="s">
        <v>129</v>
      </c>
      <c r="G107" s="79">
        <v>1</v>
      </c>
      <c r="H107" s="79">
        <v>2</v>
      </c>
      <c r="I107" s="45" t="s">
        <v>343</v>
      </c>
      <c r="J107" s="93" t="s">
        <v>129</v>
      </c>
    </row>
    <row r="108" spans="1:10" x14ac:dyDescent="0.2">
      <c r="A108" s="5"/>
      <c r="B108" s="9"/>
      <c r="C108" s="9"/>
      <c r="D108" s="9"/>
      <c r="E108" s="52"/>
      <c r="F108" s="53"/>
      <c r="G108" s="59"/>
      <c r="H108" s="60"/>
      <c r="I108" s="60"/>
      <c r="J108" s="61"/>
    </row>
    <row r="109" spans="1:10" x14ac:dyDescent="0.2">
      <c r="A109" s="6" t="s">
        <v>110</v>
      </c>
      <c r="B109" s="17">
        <f>'Summary Medians'!$F10</f>
        <v>10757</v>
      </c>
      <c r="C109" s="17">
        <f>'Summary Medians'!$F11</f>
        <v>7886</v>
      </c>
      <c r="D109" s="17">
        <f>'Summary Medians'!$F12</f>
        <v>7934</v>
      </c>
      <c r="E109" s="17">
        <f>'Summary Medians'!$F13</f>
        <v>7350</v>
      </c>
      <c r="F109" s="35">
        <f>+'Summary Medians'!$F$14</f>
        <v>7904</v>
      </c>
      <c r="G109" s="18">
        <f>+'Summary Medians'!$F$15</f>
        <v>4776</v>
      </c>
      <c r="H109" s="41">
        <f>+'Summary Medians'!$F$16</f>
        <v>2700</v>
      </c>
      <c r="I109" s="54">
        <f>+'Summary Medians'!$F$17</f>
        <v>7525</v>
      </c>
      <c r="J109" s="18">
        <f>+'Summary Medians'!$F$18</f>
        <v>4391</v>
      </c>
    </row>
    <row r="110" spans="1:10" x14ac:dyDescent="0.2">
      <c r="A110" s="6"/>
      <c r="B110" s="25"/>
      <c r="C110" s="25"/>
      <c r="D110" s="25"/>
      <c r="E110" s="25"/>
      <c r="F110" s="35"/>
      <c r="G110" s="20"/>
      <c r="H110" s="42"/>
      <c r="I110" s="47"/>
      <c r="J110" s="20"/>
    </row>
    <row r="111" spans="1:10" x14ac:dyDescent="0.2">
      <c r="A111" s="2" t="s">
        <v>39</v>
      </c>
      <c r="B111" s="21">
        <f>'Summary Medians'!$F27</f>
        <v>0</v>
      </c>
      <c r="C111" s="21">
        <f>'Summary Medians'!$F28</f>
        <v>7215</v>
      </c>
      <c r="D111" s="21">
        <f>'Summary Medians'!$F29</f>
        <v>7155</v>
      </c>
      <c r="E111" s="21">
        <f>'Summary Medians'!$F30</f>
        <v>7200</v>
      </c>
      <c r="F111" s="35">
        <f>+'Summary Medians'!$F$31</f>
        <v>7155</v>
      </c>
      <c r="G111" s="22">
        <f>+'Summary Medians'!$F$32</f>
        <v>7200</v>
      </c>
      <c r="H111" s="25">
        <f>+'Summary Medians'!$F$33</f>
        <v>7230</v>
      </c>
      <c r="I111" s="46">
        <f>+'Summary Medians'!$F$34</f>
        <v>0</v>
      </c>
      <c r="J111" s="20">
        <f>+'Summary Medians'!$F$35</f>
        <v>7200</v>
      </c>
    </row>
    <row r="112" spans="1:10" x14ac:dyDescent="0.2">
      <c r="A112" s="2" t="s">
        <v>40</v>
      </c>
      <c r="B112" s="21">
        <f>'Summary Medians'!$F44</f>
        <v>0</v>
      </c>
      <c r="C112" s="21">
        <f>'Summary Medians'!$F45</f>
        <v>5099</v>
      </c>
      <c r="D112" s="21">
        <f>'Summary Medians'!$F46</f>
        <v>4510</v>
      </c>
      <c r="E112" s="21">
        <f>'Summary Medians'!$F47</f>
        <v>4800</v>
      </c>
      <c r="F112" s="35">
        <f>+'Summary Medians'!$F$48</f>
        <v>4755</v>
      </c>
      <c r="G112" s="22">
        <f>+'Summary Medians'!$F$49</f>
        <v>0</v>
      </c>
      <c r="H112" s="25">
        <f>+'Summary Medians'!$F$50</f>
        <v>0</v>
      </c>
      <c r="I112" s="46">
        <f>+'Summary Medians'!$F$51</f>
        <v>0</v>
      </c>
      <c r="J112" s="20">
        <f>+'Summary Medians'!$F$52</f>
        <v>0</v>
      </c>
    </row>
    <row r="113" spans="1:10" x14ac:dyDescent="0.2">
      <c r="A113" s="2" t="s">
        <v>70</v>
      </c>
      <c r="B113" s="21">
        <f>'Summary Medians'!$F61</f>
        <v>0</v>
      </c>
      <c r="C113" s="21">
        <f>'Summary Medians'!$F62</f>
        <v>7200</v>
      </c>
      <c r="D113" s="21">
        <f>'Summary Medians'!$F63</f>
        <v>7200</v>
      </c>
      <c r="E113" s="21">
        <f>'Summary Medians'!$F64</f>
        <v>0</v>
      </c>
      <c r="F113" s="35">
        <f>+'Summary Medians'!$F$65</f>
        <v>7200</v>
      </c>
      <c r="G113" s="22">
        <f>+'Summary Medians'!$F$66</f>
        <v>0</v>
      </c>
      <c r="H113" s="25">
        <f>+'Summary Medians'!$F$67</f>
        <v>0</v>
      </c>
      <c r="I113" s="46">
        <f>+'Summary Medians'!$F$68</f>
        <v>0</v>
      </c>
      <c r="J113" s="20">
        <f>+'Summary Medians'!$F$69</f>
        <v>0</v>
      </c>
    </row>
    <row r="114" spans="1:10" x14ac:dyDescent="0.2">
      <c r="A114" s="6" t="s">
        <v>41</v>
      </c>
      <c r="B114" s="19">
        <f>'Summary Medians'!$F78</f>
        <v>11281</v>
      </c>
      <c r="C114" s="19">
        <f>'Summary Medians'!$F79</f>
        <v>11202</v>
      </c>
      <c r="D114" s="19">
        <f>'Summary Medians'!$F80</f>
        <v>11267</v>
      </c>
      <c r="E114" s="19">
        <f>'Summary Medians'!$F81</f>
        <v>10994</v>
      </c>
      <c r="F114" s="35">
        <f>+'Summary Medians'!$F$82</f>
        <v>11219</v>
      </c>
      <c r="G114" s="20">
        <f>+'Summary Medians'!$F$83</f>
        <v>0</v>
      </c>
      <c r="H114" s="42">
        <f>+'Summary Medians'!$F$84</f>
        <v>0</v>
      </c>
      <c r="I114" s="47">
        <f>+'Summary Medians'!$F$85</f>
        <v>0</v>
      </c>
      <c r="J114" s="20">
        <f>+'Summary Medians'!$F$86</f>
        <v>0</v>
      </c>
    </row>
    <row r="115" spans="1:10" x14ac:dyDescent="0.2">
      <c r="A115" s="6"/>
      <c r="B115" s="21"/>
      <c r="C115" s="21"/>
      <c r="D115" s="21"/>
      <c r="E115" s="21"/>
      <c r="F115" s="35"/>
      <c r="G115" s="20"/>
      <c r="H115" s="42"/>
      <c r="I115" s="47"/>
      <c r="J115" s="20"/>
    </row>
    <row r="116" spans="1:10" x14ac:dyDescent="0.2">
      <c r="A116" s="6" t="s">
        <v>42</v>
      </c>
      <c r="B116" s="19">
        <f>'Summary Medians'!$F95</f>
        <v>11054</v>
      </c>
      <c r="C116" s="19">
        <f>'Summary Medians'!$F96</f>
        <v>10298</v>
      </c>
      <c r="D116" s="19">
        <f>'Summary Medians'!$F97</f>
        <v>10347</v>
      </c>
      <c r="E116" s="19">
        <f>'Summary Medians'!$F98</f>
        <v>10215</v>
      </c>
      <c r="F116" s="35">
        <f>+'Summary Medians'!$F$99</f>
        <v>10395</v>
      </c>
      <c r="G116" s="20">
        <f>+'Summary Medians'!$F$100</f>
        <v>4780</v>
      </c>
      <c r="H116" s="42">
        <f>+'Summary Medians'!$F$101</f>
        <v>0</v>
      </c>
      <c r="I116" s="47">
        <f>+'Summary Medians'!$F$102</f>
        <v>0</v>
      </c>
      <c r="J116" s="20">
        <f>+'Summary Medians'!$F$103</f>
        <v>4780</v>
      </c>
    </row>
    <row r="117" spans="1:10" x14ac:dyDescent="0.2">
      <c r="A117" s="2" t="s">
        <v>43</v>
      </c>
      <c r="B117" s="21">
        <f>'Summary Medians'!$F112</f>
        <v>0</v>
      </c>
      <c r="C117" s="21">
        <f>'Summary Medians'!$F113</f>
        <v>13950</v>
      </c>
      <c r="D117" s="21">
        <f>'Summary Medians'!$F114</f>
        <v>13950</v>
      </c>
      <c r="E117" s="21">
        <f>'Summary Medians'!$F115</f>
        <v>13950</v>
      </c>
      <c r="F117" s="35">
        <f>+'Summary Medians'!$F$116</f>
        <v>13950</v>
      </c>
      <c r="G117" s="22">
        <f>+'Summary Medians'!$F$117</f>
        <v>13950</v>
      </c>
      <c r="H117" s="25">
        <f>+'Summary Medians'!$F$118</f>
        <v>0</v>
      </c>
      <c r="I117" s="46">
        <f>+'Summary Medians'!$F$120</f>
        <v>13950</v>
      </c>
      <c r="J117" s="20">
        <f>+'Summary Medians'!$F$120</f>
        <v>13950</v>
      </c>
    </row>
    <row r="118" spans="1:10" x14ac:dyDescent="0.2">
      <c r="A118" s="2" t="s">
        <v>44</v>
      </c>
      <c r="B118" s="19">
        <f>'Summary Medians'!$F129</f>
        <v>0</v>
      </c>
      <c r="C118" s="19">
        <f>'Summary Medians'!$F130</f>
        <v>6122</v>
      </c>
      <c r="D118" s="19">
        <f>'Summary Medians'!$F131</f>
        <v>6129</v>
      </c>
      <c r="E118" s="19">
        <f>'Summary Medians'!$F132</f>
        <v>5142</v>
      </c>
      <c r="F118" s="35">
        <f>+'Summary Medians'!$F$133</f>
        <v>5460</v>
      </c>
      <c r="G118" s="20">
        <f>+'Summary Medians'!$F$134</f>
        <v>3044</v>
      </c>
      <c r="H118" s="42">
        <f>+'Summary Medians'!$F$135</f>
        <v>0</v>
      </c>
      <c r="I118" s="47">
        <f>+'Summary Medians'!$F$136</f>
        <v>0</v>
      </c>
      <c r="J118" s="20">
        <f>+'Summary Medians'!$F$137</f>
        <v>3044</v>
      </c>
    </row>
    <row r="119" spans="1:10" x14ac:dyDescent="0.2">
      <c r="A119" s="6" t="s">
        <v>45</v>
      </c>
      <c r="B119" s="19">
        <f>'Summary Medians'!$F146</f>
        <v>0</v>
      </c>
      <c r="C119" s="19">
        <f>'Summary Medians'!$F147</f>
        <v>9230</v>
      </c>
      <c r="D119" s="19">
        <f>'Summary Medians'!$F148</f>
        <v>7512</v>
      </c>
      <c r="E119" s="19">
        <f>'Summary Medians'!$F149</f>
        <v>8134</v>
      </c>
      <c r="F119" s="35">
        <f>+'Summary Medians'!$F$150</f>
        <v>8071</v>
      </c>
      <c r="G119" s="20">
        <f>+'Summary Medians'!$F$151</f>
        <v>0</v>
      </c>
      <c r="H119" s="42">
        <f>+'Summary Medians'!$F$152</f>
        <v>0</v>
      </c>
      <c r="I119" s="47">
        <f>+'Summary Medians'!$F$153</f>
        <v>0</v>
      </c>
      <c r="J119" s="20">
        <f>+'Summary Medians'!$F$154</f>
        <v>0</v>
      </c>
    </row>
    <row r="120" spans="1:10" x14ac:dyDescent="0.2">
      <c r="A120" s="6"/>
      <c r="B120" s="19"/>
      <c r="C120" s="19"/>
      <c r="D120" s="19"/>
      <c r="E120" s="19"/>
      <c r="F120" s="35"/>
      <c r="G120" s="20"/>
      <c r="H120" s="42"/>
      <c r="I120" s="47"/>
      <c r="J120" s="20"/>
    </row>
    <row r="121" spans="1:10" x14ac:dyDescent="0.2">
      <c r="A121" s="2" t="s">
        <v>46</v>
      </c>
      <c r="B121" s="21">
        <f>'Summary Medians'!$F163</f>
        <v>0</v>
      </c>
      <c r="C121" s="21">
        <f>'Summary Medians'!$F164</f>
        <v>4134</v>
      </c>
      <c r="D121" s="21">
        <f>'Summary Medians'!$F165</f>
        <v>4272</v>
      </c>
      <c r="E121" s="21">
        <f>'Summary Medians'!$F166</f>
        <v>4895</v>
      </c>
      <c r="F121" s="35">
        <f>+'Summary Medians'!$F$167</f>
        <v>4318</v>
      </c>
      <c r="G121" s="22">
        <f>+'Summary Medians'!$F$168</f>
        <v>0</v>
      </c>
      <c r="H121" s="25">
        <f>+'Summary Medians'!$F$169</f>
        <v>0</v>
      </c>
      <c r="I121" s="46">
        <f>+'Summary Medians'!$F$170</f>
        <v>0</v>
      </c>
      <c r="J121" s="20">
        <f>+'Summary Medians'!$F$171</f>
        <v>0</v>
      </c>
    </row>
    <row r="122" spans="1:10" x14ac:dyDescent="0.2">
      <c r="A122" s="2" t="s">
        <v>47</v>
      </c>
      <c r="B122" s="21">
        <f>'Summary Medians'!$F180</f>
        <v>0</v>
      </c>
      <c r="C122" s="21">
        <f>'Summary Medians'!$F181</f>
        <v>7967</v>
      </c>
      <c r="D122" s="21">
        <f>'Summary Medians'!$F182</f>
        <v>7958</v>
      </c>
      <c r="E122" s="21">
        <f>'Summary Medians'!$F183</f>
        <v>7940</v>
      </c>
      <c r="F122" s="35">
        <f>+'Summary Medians'!$F$184</f>
        <v>7955</v>
      </c>
      <c r="G122" s="22">
        <f>+'Summary Medians'!$F$185</f>
        <v>0</v>
      </c>
      <c r="H122" s="25">
        <f>+'Summary Medians'!$F$186</f>
        <v>0</v>
      </c>
      <c r="I122" s="46">
        <f>+'Summary Medians'!$F$187</f>
        <v>0</v>
      </c>
      <c r="J122" s="19">
        <f>+'Summary Medians'!$F$188</f>
        <v>0</v>
      </c>
    </row>
    <row r="123" spans="1:10" x14ac:dyDescent="0.2">
      <c r="A123" s="2" t="s">
        <v>48</v>
      </c>
      <c r="B123" s="21">
        <f>'Summary Medians'!$F197</f>
        <v>9214</v>
      </c>
      <c r="C123" s="21">
        <f>'Summary Medians'!$F198</f>
        <v>8280</v>
      </c>
      <c r="D123" s="21">
        <f>'Summary Medians'!$F199</f>
        <v>5993</v>
      </c>
      <c r="E123" s="21">
        <f>'Summary Medians'!$F200</f>
        <v>7223</v>
      </c>
      <c r="F123" s="35">
        <f>+'Summary Medians'!$F$201</f>
        <v>7308</v>
      </c>
      <c r="G123" s="22">
        <f>+'Summary Medians'!$F$202</f>
        <v>4455</v>
      </c>
      <c r="H123" s="25">
        <f>+'Summary Medians'!$F$203</f>
        <v>2700</v>
      </c>
      <c r="I123" s="46">
        <f>+'Summary Medians'!$F$204</f>
        <v>0</v>
      </c>
      <c r="J123" s="19">
        <f>+'Summary Medians'!$F$205</f>
        <v>2700</v>
      </c>
    </row>
    <row r="124" spans="1:10" x14ac:dyDescent="0.2">
      <c r="A124" s="2" t="s">
        <v>49</v>
      </c>
      <c r="B124" s="21">
        <f>'Summary Medians'!$F214</f>
        <v>0</v>
      </c>
      <c r="C124" s="21">
        <f>'Summary Medians'!$F215</f>
        <v>6814</v>
      </c>
      <c r="D124" s="21">
        <f>'Summary Medians'!$F216</f>
        <v>7616</v>
      </c>
      <c r="E124" s="21">
        <f>'Summary Medians'!$F217</f>
        <v>11358</v>
      </c>
      <c r="F124" s="35">
        <f>+'Summary Medians'!$F$218</f>
        <v>7638</v>
      </c>
      <c r="G124" s="22">
        <f>+'Summary Medians'!$F$219</f>
        <v>0</v>
      </c>
      <c r="H124" s="25">
        <f>+'Summary Medians'!$F$220</f>
        <v>0</v>
      </c>
      <c r="I124" s="46">
        <f>+'Summary Medians'!$F$221</f>
        <v>0</v>
      </c>
      <c r="J124" s="19">
        <f>+'Summary Medians'!$F$222</f>
        <v>0</v>
      </c>
    </row>
    <row r="125" spans="1:10" x14ac:dyDescent="0.2">
      <c r="A125" s="2"/>
      <c r="B125" s="21"/>
      <c r="C125" s="21"/>
      <c r="D125" s="21"/>
      <c r="E125" s="21"/>
      <c r="F125" s="35"/>
      <c r="G125" s="22"/>
      <c r="H125" s="25"/>
      <c r="I125" s="46"/>
      <c r="J125" s="19"/>
    </row>
    <row r="126" spans="1:10" x14ac:dyDescent="0.2">
      <c r="A126" s="2" t="s">
        <v>50</v>
      </c>
      <c r="B126" s="21">
        <f>'Summary Medians'!$F231</f>
        <v>0</v>
      </c>
      <c r="C126" s="21">
        <f>'Summary Medians'!$F232</f>
        <v>13651</v>
      </c>
      <c r="D126" s="21">
        <f>'Summary Medians'!$F233</f>
        <v>13634</v>
      </c>
      <c r="E126" s="21">
        <f>'Summary Medians'!$F234</f>
        <v>0</v>
      </c>
      <c r="F126" s="35">
        <f>+'Summary Medians'!$F$235</f>
        <v>13635</v>
      </c>
      <c r="G126" s="22">
        <f>+'Summary Medians'!$F$236</f>
        <v>0</v>
      </c>
      <c r="H126" s="25">
        <f>+'Summary Medians'!$F$237</f>
        <v>0</v>
      </c>
      <c r="I126" s="46">
        <f>+'Summary Medians'!$F$238</f>
        <v>0</v>
      </c>
      <c r="J126" s="19">
        <f>+'Summary Medians'!$F$239</f>
        <v>0</v>
      </c>
    </row>
    <row r="127" spans="1:10" x14ac:dyDescent="0.2">
      <c r="A127" s="6" t="s">
        <v>51</v>
      </c>
      <c r="B127" s="21">
        <f>'Summary Medians'!$F248</f>
        <v>4350</v>
      </c>
      <c r="C127" s="21">
        <f>'Summary Medians'!$F249</f>
        <v>4628</v>
      </c>
      <c r="D127" s="21">
        <f>'Summary Medians'!$F250</f>
        <v>4336</v>
      </c>
      <c r="E127" s="21">
        <f>'Summary Medians'!$F251</f>
        <v>4230</v>
      </c>
      <c r="F127" s="35">
        <f>+'Summary Medians'!$F$252</f>
        <v>4336</v>
      </c>
      <c r="G127" s="22">
        <f>+'Summary Medians'!$F$253</f>
        <v>0</v>
      </c>
      <c r="H127" s="25">
        <f>+'Summary Medians'!$F$254</f>
        <v>0</v>
      </c>
      <c r="I127" s="46">
        <f>+'Summary Medians'!$F$255</f>
        <v>0</v>
      </c>
      <c r="J127" s="19">
        <f>+'Summary Medians'!$F$256</f>
        <v>0</v>
      </c>
    </row>
    <row r="128" spans="1:10" x14ac:dyDescent="0.2">
      <c r="A128" s="2" t="s">
        <v>76</v>
      </c>
      <c r="B128" s="21">
        <f>'Summary Medians'!$F265</f>
        <v>0</v>
      </c>
      <c r="C128" s="21">
        <f>'Summary Medians'!$F266</f>
        <v>9318</v>
      </c>
      <c r="D128" s="21">
        <f>'Summary Medians'!$F267</f>
        <v>9318</v>
      </c>
      <c r="E128" s="21">
        <f>'Summary Medians'!$F268</f>
        <v>9318</v>
      </c>
      <c r="F128" s="35">
        <f>+'Summary Medians'!$F$269</f>
        <v>9318</v>
      </c>
      <c r="G128" s="22">
        <f>+'Summary Medians'!$F$270</f>
        <v>0</v>
      </c>
      <c r="H128" s="25">
        <f>+'Summary Medians'!$F$271</f>
        <v>0</v>
      </c>
      <c r="I128" s="46">
        <f>+'Summary Medians'!$F$272</f>
        <v>0</v>
      </c>
      <c r="J128" s="19">
        <f>+'Summary Medians'!$F$273</f>
        <v>0</v>
      </c>
    </row>
    <row r="129" spans="1:10" x14ac:dyDescent="0.2">
      <c r="A129" s="8" t="s">
        <v>53</v>
      </c>
      <c r="B129" s="23">
        <f>'Summary Medians'!$F282</f>
        <v>8169</v>
      </c>
      <c r="C129" s="23">
        <f>'Summary Medians'!$F283</f>
        <v>0</v>
      </c>
      <c r="D129" s="23">
        <f>'Summary Medians'!$F284</f>
        <v>7894</v>
      </c>
      <c r="E129" s="23">
        <f>'Summary Medians'!$F285</f>
        <v>7488</v>
      </c>
      <c r="F129" s="36">
        <f>+'Summary Medians'!$F$286</f>
        <v>7894</v>
      </c>
      <c r="G129" s="24">
        <f>+'Summary Medians'!$F$287</f>
        <v>0</v>
      </c>
      <c r="H129" s="23">
        <f>+'Summary Medians'!$F$288</f>
        <v>0</v>
      </c>
      <c r="I129" s="48">
        <f>+'Summary Medians'!$F$289</f>
        <v>7525</v>
      </c>
      <c r="J129" s="23">
        <f>+'Summary Medians'!$F$290</f>
        <v>7525</v>
      </c>
    </row>
    <row r="130" spans="1:10" ht="21" customHeight="1" x14ac:dyDescent="0.2">
      <c r="A130" s="119" t="s">
        <v>1145</v>
      </c>
      <c r="B130" s="1"/>
      <c r="C130" s="1"/>
      <c r="D130" s="1"/>
      <c r="E130" s="1"/>
      <c r="F130" s="1"/>
      <c r="G130" s="1"/>
      <c r="H130" s="1"/>
      <c r="I130" s="1"/>
      <c r="J130" s="30"/>
    </row>
    <row r="131" spans="1:10" ht="61.5" customHeight="1" x14ac:dyDescent="0.2">
      <c r="A131" s="627" t="s">
        <v>407</v>
      </c>
      <c r="B131" s="627"/>
      <c r="C131" s="627"/>
      <c r="D131" s="627"/>
      <c r="E131" s="627"/>
      <c r="F131" s="627"/>
      <c r="G131" s="627"/>
      <c r="H131" s="627"/>
      <c r="I131" s="627"/>
      <c r="J131" s="627"/>
    </row>
    <row r="132" spans="1:10" ht="15.75" x14ac:dyDescent="0.25">
      <c r="A132" s="160"/>
      <c r="B132" s="160"/>
      <c r="C132" s="160"/>
      <c r="D132" s="160"/>
      <c r="E132" s="160"/>
      <c r="F132" s="160"/>
      <c r="G132" s="160"/>
      <c r="H132" s="160"/>
      <c r="I132" s="160"/>
      <c r="J132" s="218" t="s">
        <v>1144</v>
      </c>
    </row>
    <row r="133" spans="1:10" ht="18" x14ac:dyDescent="0.25">
      <c r="A133" s="625" t="s">
        <v>302</v>
      </c>
      <c r="B133" s="625"/>
      <c r="C133" s="625"/>
      <c r="D133" s="625"/>
      <c r="E133" s="625"/>
      <c r="F133" s="625"/>
      <c r="G133" s="625"/>
      <c r="H133" s="625"/>
    </row>
    <row r="134" spans="1:10" ht="18" x14ac:dyDescent="0.25">
      <c r="A134" s="158"/>
      <c r="B134" s="158"/>
      <c r="C134" s="158"/>
      <c r="D134" s="158"/>
      <c r="E134" s="158"/>
      <c r="F134" s="158"/>
      <c r="G134" s="158"/>
      <c r="H134" s="141"/>
    </row>
    <row r="135" spans="1:10" ht="15.75" x14ac:dyDescent="0.25">
      <c r="A135" s="626" t="s">
        <v>36</v>
      </c>
      <c r="B135" s="626"/>
      <c r="C135" s="626"/>
      <c r="D135" s="626"/>
      <c r="E135" s="626"/>
      <c r="F135" s="626"/>
      <c r="G135" s="626"/>
      <c r="H135" s="626"/>
    </row>
    <row r="136" spans="1:10" ht="15.75" x14ac:dyDescent="0.25">
      <c r="A136" s="626" t="s">
        <v>55</v>
      </c>
      <c r="B136" s="626"/>
      <c r="C136" s="626"/>
      <c r="D136" s="626"/>
      <c r="E136" s="626"/>
      <c r="F136" s="626"/>
      <c r="G136" s="626"/>
      <c r="H136" s="626"/>
    </row>
    <row r="137" spans="1:10" ht="15.75" x14ac:dyDescent="0.25">
      <c r="A137" s="626" t="s">
        <v>401</v>
      </c>
      <c r="B137" s="626"/>
      <c r="C137" s="626"/>
      <c r="D137" s="626"/>
      <c r="E137" s="626"/>
      <c r="F137" s="626"/>
      <c r="G137" s="626"/>
      <c r="H137" s="626"/>
    </row>
    <row r="138" spans="1:10" ht="15.75" x14ac:dyDescent="0.25">
      <c r="A138" s="2"/>
      <c r="B138" s="2"/>
      <c r="C138" s="2"/>
      <c r="D138" s="2"/>
      <c r="E138" s="2"/>
      <c r="F138" s="2"/>
      <c r="G138" s="2"/>
      <c r="H138" s="141"/>
    </row>
    <row r="139" spans="1:10" x14ac:dyDescent="0.2">
      <c r="A139" s="11"/>
      <c r="B139" s="11" t="s">
        <v>38</v>
      </c>
      <c r="C139" s="11"/>
      <c r="D139" s="11"/>
      <c r="E139" s="11"/>
      <c r="F139" s="11"/>
      <c r="G139" s="11"/>
      <c r="H139" s="107"/>
    </row>
    <row r="140" spans="1:10" x14ac:dyDescent="0.2">
      <c r="A140" s="78"/>
      <c r="B140" s="79">
        <v>1</v>
      </c>
      <c r="C140" s="79">
        <v>2</v>
      </c>
      <c r="D140" s="79">
        <v>3</v>
      </c>
      <c r="E140" s="79">
        <v>4</v>
      </c>
      <c r="F140" s="79">
        <v>5</v>
      </c>
      <c r="G140" s="79">
        <v>6</v>
      </c>
      <c r="H140" s="100" t="s">
        <v>129</v>
      </c>
    </row>
    <row r="141" spans="1:10" ht="15.75" x14ac:dyDescent="0.25">
      <c r="A141" s="160"/>
      <c r="B141" s="163"/>
      <c r="C141" s="163"/>
      <c r="D141" s="163"/>
      <c r="E141" s="163"/>
      <c r="F141" s="163"/>
      <c r="G141" s="164"/>
      <c r="H141" s="141"/>
    </row>
    <row r="142" spans="1:10" x14ac:dyDescent="0.2">
      <c r="A142" s="6" t="s">
        <v>110</v>
      </c>
      <c r="B142" s="66">
        <f>+'Summary Medians'!$I$3</f>
        <v>9550</v>
      </c>
      <c r="C142" s="66">
        <f>+'Summary Medians'!$I$4</f>
        <v>7906</v>
      </c>
      <c r="D142" s="66">
        <f>+'Summary Medians'!$I$5</f>
        <v>7260</v>
      </c>
      <c r="E142" s="66">
        <f>+'Summary Medians'!$I$6</f>
        <v>6758</v>
      </c>
      <c r="F142" s="66">
        <f>+'Summary Medians'!$I$7</f>
        <v>5831</v>
      </c>
      <c r="G142" s="66">
        <f>+'Summary Medians'!$I$8</f>
        <v>5882</v>
      </c>
      <c r="H142" s="101">
        <f>+'Summary Medians'!$I$9</f>
        <v>7290</v>
      </c>
    </row>
    <row r="143" spans="1:10" x14ac:dyDescent="0.2">
      <c r="A143" s="6"/>
      <c r="B143" s="25"/>
      <c r="C143" s="25"/>
      <c r="D143" s="25"/>
      <c r="E143" s="25"/>
      <c r="F143" s="25"/>
      <c r="G143" s="159"/>
      <c r="H143" s="102"/>
    </row>
    <row r="144" spans="1:10" x14ac:dyDescent="0.2">
      <c r="A144" s="2" t="s">
        <v>39</v>
      </c>
      <c r="B144" s="21">
        <f>+'Summary Medians'!$I$20</f>
        <v>8646</v>
      </c>
      <c r="C144" s="21">
        <f>+'Summary Medians'!$I$21</f>
        <v>8877</v>
      </c>
      <c r="D144" s="21">
        <f>+'Summary Medians'!$I$22</f>
        <v>8016</v>
      </c>
      <c r="E144" s="21">
        <f>+'Summary Medians'!$I$23</f>
        <v>7370</v>
      </c>
      <c r="F144" s="21">
        <f>+'Summary Medians'!$I$24</f>
        <v>7203</v>
      </c>
      <c r="G144" s="21">
        <f>+'Summary Medians'!$I$25</f>
        <v>0</v>
      </c>
      <c r="H144" s="102">
        <f>+'Summary Medians'!$I$26</f>
        <v>7968</v>
      </c>
    </row>
    <row r="145" spans="1:8" x14ac:dyDescent="0.2">
      <c r="A145" s="2" t="s">
        <v>40</v>
      </c>
      <c r="B145" s="21">
        <f>+'Summary Medians'!$I$37</f>
        <v>9042</v>
      </c>
      <c r="C145" s="21">
        <f>+'Summary Medians'!$I$38</f>
        <v>0</v>
      </c>
      <c r="D145" s="21">
        <f>+'Summary Medians'!$I$39</f>
        <v>6743</v>
      </c>
      <c r="E145" s="21">
        <f>+'Summary Medians'!$I$40</f>
        <v>6539</v>
      </c>
      <c r="F145" s="21">
        <f>+'Summary Medians'!$I$41</f>
        <v>6000</v>
      </c>
      <c r="G145" s="21">
        <f>+'Summary Medians'!$I$42</f>
        <v>5202</v>
      </c>
      <c r="H145" s="102">
        <f>+'Summary Medians'!$I$43</f>
        <v>6547</v>
      </c>
    </row>
    <row r="146" spans="1:8" x14ac:dyDescent="0.2">
      <c r="A146" s="2" t="s">
        <v>70</v>
      </c>
      <c r="B146" s="21">
        <f>+'Summary Medians'!$I$54</f>
        <v>26672</v>
      </c>
      <c r="C146" s="21">
        <f>+'Summary Medians'!$I$55</f>
        <v>0</v>
      </c>
      <c r="D146" s="21">
        <f>+'Summary Medians'!$I$56</f>
        <v>5138</v>
      </c>
      <c r="E146" s="21">
        <f>+'Summary Medians'!$I$57</f>
        <v>0</v>
      </c>
      <c r="F146" s="21">
        <f>+'Summary Medians'!$I$58</f>
        <v>0</v>
      </c>
      <c r="G146" s="21">
        <f>+'Summary Medians'!$I$59</f>
        <v>0</v>
      </c>
      <c r="H146" s="102">
        <f>+'Summary Medians'!$I$60</f>
        <v>15905</v>
      </c>
    </row>
    <row r="147" spans="1:8" x14ac:dyDescent="0.2">
      <c r="A147" s="6" t="s">
        <v>41</v>
      </c>
      <c r="B147" s="21">
        <f>+'Summary Medians'!$I$71</f>
        <v>9947</v>
      </c>
      <c r="C147" s="21">
        <f>+'Summary Medians'!$I$72</f>
        <v>8386</v>
      </c>
      <c r="D147" s="21">
        <f>+'Summary Medians'!$I$73</f>
        <v>8620</v>
      </c>
      <c r="E147" s="21">
        <f>+'Summary Medians'!$I$74</f>
        <v>8289</v>
      </c>
      <c r="F147" s="21">
        <f>+'Summary Medians'!$I$75</f>
        <v>0</v>
      </c>
      <c r="G147" s="21">
        <f>+'Summary Medians'!$I$76</f>
        <v>0</v>
      </c>
      <c r="H147" s="102">
        <f>+'Summary Medians'!$I$77</f>
        <v>9144</v>
      </c>
    </row>
    <row r="148" spans="1:8" x14ac:dyDescent="0.2">
      <c r="A148" s="6"/>
      <c r="B148" s="21"/>
      <c r="C148" s="21"/>
      <c r="D148" s="21"/>
      <c r="E148" s="21"/>
      <c r="F148" s="21"/>
      <c r="G148" s="21"/>
      <c r="H148" s="102"/>
    </row>
    <row r="149" spans="1:8" x14ac:dyDescent="0.2">
      <c r="A149" s="6" t="s">
        <v>42</v>
      </c>
      <c r="B149" s="21">
        <f>+'Summary Medians'!$I$88</f>
        <v>9599</v>
      </c>
      <c r="C149" s="21">
        <f>+'Summary Medians'!$I$89</f>
        <v>12356</v>
      </c>
      <c r="D149" s="21">
        <f>+'Summary Medians'!$I$90</f>
        <v>7098</v>
      </c>
      <c r="E149" s="21">
        <f>+'Summary Medians'!$I$91</f>
        <v>5990</v>
      </c>
      <c r="F149" s="21">
        <f>+'Summary Medians'!$I$92</f>
        <v>5753</v>
      </c>
      <c r="G149" s="21">
        <f>+'Summary Medians'!$I$93</f>
        <v>0</v>
      </c>
      <c r="H149" s="102">
        <f>+'Summary Medians'!$I$94</f>
        <v>6194</v>
      </c>
    </row>
    <row r="150" spans="1:8" x14ac:dyDescent="0.2">
      <c r="A150" s="2" t="s">
        <v>43</v>
      </c>
      <c r="B150" s="21">
        <f>+'Summary Medians'!$I$105</f>
        <v>9877</v>
      </c>
      <c r="C150" s="21">
        <f>+'Summary Medians'!$I$106</f>
        <v>0</v>
      </c>
      <c r="D150" s="21">
        <f>+'Summary Medians'!$I$107</f>
        <v>10005</v>
      </c>
      <c r="E150" s="21">
        <f>+'Summary Medians'!$I$108</f>
        <v>9552</v>
      </c>
      <c r="F150" s="21">
        <f>+'Summary Medians'!$I$109</f>
        <v>0</v>
      </c>
      <c r="G150" s="21">
        <f>+'Summary Medians'!$I$110</f>
        <v>0</v>
      </c>
      <c r="H150" s="102">
        <f>+'Summary Medians'!$I$111</f>
        <v>9933</v>
      </c>
    </row>
    <row r="151" spans="1:8" x14ac:dyDescent="0.2">
      <c r="A151" s="2" t="s">
        <v>44</v>
      </c>
      <c r="B151" s="21">
        <f>+'Summary Medians'!$I$122</f>
        <v>7202</v>
      </c>
      <c r="C151" s="21">
        <f>+'Summary Medians'!$I$123</f>
        <v>6006</v>
      </c>
      <c r="D151" s="21">
        <f>+'Summary Medians'!$I$124</f>
        <v>5178</v>
      </c>
      <c r="E151" s="21">
        <f>+'Summary Medians'!$I$125</f>
        <v>5668</v>
      </c>
      <c r="F151" s="21">
        <f>+'Summary Medians'!$I$126</f>
        <v>0</v>
      </c>
      <c r="G151" s="21">
        <f>+'Summary Medians'!$I$127</f>
        <v>0</v>
      </c>
      <c r="H151" s="102">
        <f>+'Summary Medians'!$I$128</f>
        <v>5740</v>
      </c>
    </row>
    <row r="152" spans="1:8" x14ac:dyDescent="0.2">
      <c r="A152" s="6" t="s">
        <v>45</v>
      </c>
      <c r="B152" s="21">
        <f>+'Summary Medians'!$I$139</f>
        <v>18183</v>
      </c>
      <c r="C152" s="21">
        <f>+'Summary Medians'!$I$140</f>
        <v>14456</v>
      </c>
      <c r="D152" s="21">
        <f>+'Summary Medians'!$I$141</f>
        <v>10883</v>
      </c>
      <c r="E152" s="21">
        <f>+'Summary Medians'!$I$142</f>
        <v>11123</v>
      </c>
      <c r="F152" s="21">
        <f>+'Summary Medians'!$I$143</f>
        <v>10073</v>
      </c>
      <c r="G152" s="21">
        <f>+'Summary Medians'!$I$144</f>
        <v>0</v>
      </c>
      <c r="H152" s="102">
        <f>+'Summary Medians'!$I$145</f>
        <v>11942</v>
      </c>
    </row>
    <row r="153" spans="1:8" x14ac:dyDescent="0.2">
      <c r="A153" s="6"/>
      <c r="B153" s="21"/>
      <c r="C153" s="21"/>
      <c r="D153" s="21"/>
      <c r="E153" s="21"/>
      <c r="F153" s="21"/>
      <c r="G153" s="21"/>
      <c r="H153" s="102"/>
    </row>
    <row r="154" spans="1:8" x14ac:dyDescent="0.2">
      <c r="A154" s="2" t="s">
        <v>46</v>
      </c>
      <c r="B154" s="21">
        <f>+'Summary Medians'!$I$156</f>
        <v>5820</v>
      </c>
      <c r="C154" s="21">
        <f>+'Summary Medians'!$I$157</f>
        <v>5649</v>
      </c>
      <c r="D154" s="21">
        <f>+'Summary Medians'!$I$158</f>
        <v>0</v>
      </c>
      <c r="E154" s="21">
        <f>+'Summary Medians'!$I$159</f>
        <v>5247</v>
      </c>
      <c r="F154" s="21">
        <f>+'Summary Medians'!$I$160</f>
        <v>4876</v>
      </c>
      <c r="G154" s="21">
        <f>+'Summary Medians'!$I$161</f>
        <v>0</v>
      </c>
      <c r="H154" s="102">
        <f>+'Summary Medians'!$I$162</f>
        <v>5397</v>
      </c>
    </row>
    <row r="155" spans="1:8" x14ac:dyDescent="0.2">
      <c r="A155" s="2" t="s">
        <v>47</v>
      </c>
      <c r="B155" s="21">
        <f>+'Summary Medians'!$I$173</f>
        <v>7834</v>
      </c>
      <c r="C155" s="21">
        <f>+'Summary Medians'!$I$174</f>
        <v>5730</v>
      </c>
      <c r="D155" s="21">
        <f>+'Summary Medians'!$I$175</f>
        <v>5737</v>
      </c>
      <c r="E155" s="21">
        <f>+'Summary Medians'!$I$176</f>
        <v>4506</v>
      </c>
      <c r="F155" s="21">
        <f>+'Summary Medians'!$I$177</f>
        <v>4917</v>
      </c>
      <c r="G155" s="21">
        <f>+'Summary Medians'!$I$178</f>
        <v>4920</v>
      </c>
      <c r="H155" s="102">
        <f>+'Summary Medians'!$I$179</f>
        <v>5737</v>
      </c>
    </row>
    <row r="156" spans="1:8" x14ac:dyDescent="0.2">
      <c r="A156" s="2" t="s">
        <v>48</v>
      </c>
      <c r="B156" s="21">
        <f>+'Summary Medians'!$I$190</f>
        <v>6457</v>
      </c>
      <c r="C156" s="21">
        <f>+'Summary Medians'!$I$191</f>
        <v>0</v>
      </c>
      <c r="D156" s="21">
        <f>+'Summary Medians'!$I$192</f>
        <v>4670</v>
      </c>
      <c r="E156" s="21">
        <f>+'Summary Medians'!$I$193</f>
        <v>4716</v>
      </c>
      <c r="F156" s="21">
        <f>+'Summary Medians'!$I$194</f>
        <v>4380</v>
      </c>
      <c r="G156" s="21">
        <f>+'Summary Medians'!$I$195</f>
        <v>0</v>
      </c>
      <c r="H156" s="102">
        <f>+'Summary Medians'!$I$196</f>
        <v>4519</v>
      </c>
    </row>
    <row r="157" spans="1:8" x14ac:dyDescent="0.2">
      <c r="A157" s="2" t="s">
        <v>49</v>
      </c>
      <c r="B157" s="21">
        <f>+'Summary Medians'!$I$207</f>
        <v>9378</v>
      </c>
      <c r="C157" s="21">
        <f>+'Summary Medians'!$I$208</f>
        <v>0</v>
      </c>
      <c r="D157" s="21">
        <f>+'Summary Medians'!$I$209</f>
        <v>11383</v>
      </c>
      <c r="E157" s="21">
        <f>+'Summary Medians'!$I$210</f>
        <v>12109</v>
      </c>
      <c r="F157" s="21">
        <f>+'Summary Medians'!$I$211</f>
        <v>9002</v>
      </c>
      <c r="G157" s="21">
        <f>+'Summary Medians'!$I$212</f>
        <v>11316</v>
      </c>
      <c r="H157" s="102">
        <f>+'Summary Medians'!$I$213</f>
        <v>10580</v>
      </c>
    </row>
    <row r="158" spans="1:8" ht="15.75" x14ac:dyDescent="0.25">
      <c r="A158" s="2"/>
      <c r="B158" s="160"/>
      <c r="C158" s="160"/>
      <c r="D158" s="160"/>
      <c r="E158" s="160"/>
      <c r="F158" s="160"/>
      <c r="G158" s="160"/>
      <c r="H158" s="162"/>
    </row>
    <row r="159" spans="1:8" x14ac:dyDescent="0.2">
      <c r="A159" s="2" t="s">
        <v>50</v>
      </c>
      <c r="B159" s="21">
        <f>+'Summary Medians'!$I$224</f>
        <v>9550</v>
      </c>
      <c r="C159" s="21">
        <f>+'Summary Medians'!$I$225</f>
        <v>8160</v>
      </c>
      <c r="D159" s="21">
        <f>+'Summary Medians'!$I$226</f>
        <v>8504</v>
      </c>
      <c r="E159" s="21">
        <f>+'Summary Medians'!$I$227</f>
        <v>0</v>
      </c>
      <c r="F159" s="21">
        <f>+'Summary Medians'!$I$228</f>
        <v>7790</v>
      </c>
      <c r="G159" s="21">
        <f>+'Summary Medians'!$I$229</f>
        <v>0</v>
      </c>
      <c r="H159" s="102">
        <f>+'Summary Medians'!$I$230</f>
        <v>8504</v>
      </c>
    </row>
    <row r="160" spans="1:8" x14ac:dyDescent="0.2">
      <c r="A160" s="6" t="s">
        <v>51</v>
      </c>
      <c r="B160" s="21">
        <f>+'Summary Medians'!$I$241</f>
        <v>11045</v>
      </c>
      <c r="C160" s="21">
        <f>+'Summary Medians'!$I$242</f>
        <v>7176</v>
      </c>
      <c r="D160" s="21">
        <f>+'Summary Medians'!$I$243</f>
        <v>6840</v>
      </c>
      <c r="E160" s="21">
        <f>+'Summary Medians'!$I$244</f>
        <v>5983</v>
      </c>
      <c r="F160" s="21">
        <f>+'Summary Medians'!$I$245</f>
        <v>5621</v>
      </c>
      <c r="G160" s="21">
        <f>+'Summary Medians'!$I$246</f>
        <v>6820</v>
      </c>
      <c r="H160" s="102">
        <f>+'Summary Medians'!$I$247</f>
        <v>6893</v>
      </c>
    </row>
    <row r="161" spans="1:8" x14ac:dyDescent="0.2">
      <c r="A161" s="2" t="s">
        <v>52</v>
      </c>
      <c r="B161" s="21">
        <f>+'Summary Medians'!$I$258</f>
        <v>11485</v>
      </c>
      <c r="C161" s="21">
        <f>+'Summary Medians'!$I$259</f>
        <v>11023</v>
      </c>
      <c r="D161" s="21">
        <f>+'Summary Medians'!$I$260</f>
        <v>9148</v>
      </c>
      <c r="E161" s="21">
        <f>+'Summary Medians'!$I$261</f>
        <v>9074</v>
      </c>
      <c r="F161" s="21">
        <f>+'Summary Medians'!$I$262</f>
        <v>7290</v>
      </c>
      <c r="G161" s="21">
        <f>+'Summary Medians'!$I$263</f>
        <v>0</v>
      </c>
      <c r="H161" s="102">
        <f>+'Summary Medians'!$I$264</f>
        <v>9335</v>
      </c>
    </row>
    <row r="162" spans="1:8" x14ac:dyDescent="0.2">
      <c r="A162" s="8" t="s">
        <v>53</v>
      </c>
      <c r="B162" s="26">
        <f>+'Summary Medians'!$I$275</f>
        <v>6486</v>
      </c>
      <c r="C162" s="26">
        <f>+'Summary Medians'!$I$276</f>
        <v>0</v>
      </c>
      <c r="D162" s="26">
        <f>+'Summary Medians'!$I$277</f>
        <v>5940</v>
      </c>
      <c r="E162" s="26">
        <f>+'Summary Medians'!$I$278</f>
        <v>0</v>
      </c>
      <c r="F162" s="26">
        <f>+'Summary Medians'!$I$279</f>
        <v>5909</v>
      </c>
      <c r="G162" s="26">
        <f>+'Summary Medians'!$I$280</f>
        <v>5538</v>
      </c>
      <c r="H162" s="104">
        <f>+'Summary Medians'!$I$281</f>
        <v>5856</v>
      </c>
    </row>
    <row r="163" spans="1:8" ht="15.75" x14ac:dyDescent="0.25">
      <c r="A163" s="160"/>
      <c r="B163" s="163"/>
      <c r="C163" s="163"/>
      <c r="D163" s="163"/>
      <c r="E163" s="163"/>
      <c r="F163" s="163"/>
      <c r="G163" s="163"/>
      <c r="H163" s="141"/>
    </row>
    <row r="164" spans="1:8" ht="39.75" customHeight="1" x14ac:dyDescent="0.2">
      <c r="A164" s="624" t="s">
        <v>124</v>
      </c>
      <c r="B164" s="624"/>
      <c r="C164" s="624"/>
      <c r="D164" s="624"/>
      <c r="E164" s="624"/>
      <c r="F164" s="624"/>
      <c r="G164" s="624"/>
      <c r="H164" s="624"/>
    </row>
    <row r="165" spans="1:8" ht="15.75" x14ac:dyDescent="0.25">
      <c r="A165" s="141"/>
      <c r="B165" s="141"/>
      <c r="C165" s="141"/>
      <c r="D165" s="141"/>
      <c r="E165" s="141"/>
      <c r="F165" s="141"/>
      <c r="G165" s="141"/>
      <c r="H165" s="218" t="s">
        <v>1144</v>
      </c>
    </row>
    <row r="166" spans="1:8" ht="18" x14ac:dyDescent="0.25">
      <c r="A166" s="625" t="s">
        <v>303</v>
      </c>
      <c r="B166" s="625"/>
      <c r="C166" s="625"/>
      <c r="D166" s="625"/>
      <c r="E166" s="625"/>
      <c r="F166" s="625"/>
      <c r="G166" s="625"/>
      <c r="H166" s="625"/>
    </row>
    <row r="167" spans="1:8" x14ac:dyDescent="0.2">
      <c r="A167" s="72"/>
      <c r="B167" s="72"/>
      <c r="C167" s="72"/>
      <c r="D167" s="72"/>
      <c r="E167" s="72"/>
      <c r="F167" s="72"/>
      <c r="G167" s="72"/>
      <c r="H167" s="109"/>
    </row>
    <row r="168" spans="1:8" ht="15.75" x14ac:dyDescent="0.25">
      <c r="A168" s="626" t="s">
        <v>36</v>
      </c>
      <c r="B168" s="626"/>
      <c r="C168" s="626"/>
      <c r="D168" s="626"/>
      <c r="E168" s="626"/>
      <c r="F168" s="626"/>
      <c r="G168" s="626"/>
      <c r="H168" s="626"/>
    </row>
    <row r="169" spans="1:8" ht="15.75" x14ac:dyDescent="0.25">
      <c r="A169" s="626" t="s">
        <v>125</v>
      </c>
      <c r="B169" s="626"/>
      <c r="C169" s="626"/>
      <c r="D169" s="626"/>
      <c r="E169" s="626"/>
      <c r="F169" s="626"/>
      <c r="G169" s="626"/>
      <c r="H169" s="626"/>
    </row>
    <row r="170" spans="1:8" ht="15.75" x14ac:dyDescent="0.25">
      <c r="A170" s="626" t="s">
        <v>401</v>
      </c>
      <c r="B170" s="626"/>
      <c r="C170" s="626"/>
      <c r="D170" s="626"/>
      <c r="E170" s="626"/>
      <c r="F170" s="626"/>
      <c r="G170" s="626"/>
      <c r="H170" s="626"/>
    </row>
    <row r="171" spans="1:8" x14ac:dyDescent="0.2">
      <c r="A171" s="2"/>
      <c r="B171" s="2"/>
      <c r="C171" s="2"/>
      <c r="D171" s="2"/>
      <c r="E171" s="71"/>
      <c r="F171" s="71"/>
      <c r="G171" s="71"/>
      <c r="H171" s="110"/>
    </row>
    <row r="172" spans="1:8" x14ac:dyDescent="0.2">
      <c r="A172" s="11"/>
      <c r="B172" s="11" t="s">
        <v>38</v>
      </c>
      <c r="C172" s="11"/>
      <c r="D172" s="11"/>
      <c r="E172" s="11"/>
      <c r="F172" s="11"/>
      <c r="G172" s="37"/>
      <c r="H172" s="111"/>
    </row>
    <row r="173" spans="1:8" x14ac:dyDescent="0.2">
      <c r="A173" s="78"/>
      <c r="B173" s="79">
        <v>1</v>
      </c>
      <c r="C173" s="79">
        <v>2</v>
      </c>
      <c r="D173" s="79">
        <v>3</v>
      </c>
      <c r="E173" s="79">
        <v>4</v>
      </c>
      <c r="F173" s="79">
        <v>5</v>
      </c>
      <c r="G173" s="79">
        <v>6</v>
      </c>
      <c r="H173" s="100" t="s">
        <v>129</v>
      </c>
    </row>
    <row r="174" spans="1:8" ht="15.75" x14ac:dyDescent="0.25">
      <c r="A174" s="160"/>
      <c r="B174" s="160"/>
      <c r="C174" s="160"/>
      <c r="D174" s="160"/>
      <c r="E174" s="160"/>
      <c r="F174" s="160"/>
      <c r="G174" s="161"/>
      <c r="H174" s="141"/>
    </row>
    <row r="175" spans="1:8" x14ac:dyDescent="0.2">
      <c r="A175" s="6" t="s">
        <v>110</v>
      </c>
      <c r="B175" s="66">
        <f>+'Summary Medians'!$L$3</f>
        <v>21812</v>
      </c>
      <c r="C175" s="66">
        <f>+'Summary Medians'!$L$4</f>
        <v>20100</v>
      </c>
      <c r="D175" s="66">
        <f>+'Summary Medians'!$L$5</f>
        <v>15475</v>
      </c>
      <c r="E175" s="66">
        <f>+'Summary Medians'!$L$6</f>
        <v>16596</v>
      </c>
      <c r="F175" s="66">
        <f>+'Summary Medians'!$L$7</f>
        <v>13520</v>
      </c>
      <c r="G175" s="66">
        <f>+'Summary Medians'!$L$8</f>
        <v>14087</v>
      </c>
      <c r="H175" s="101">
        <f>+'Summary Medians'!$L$9</f>
        <v>16942</v>
      </c>
    </row>
    <row r="176" spans="1:8" x14ac:dyDescent="0.2">
      <c r="A176" s="6"/>
      <c r="B176" s="25"/>
      <c r="C176" s="25"/>
      <c r="D176" s="25"/>
      <c r="E176" s="25"/>
      <c r="F176" s="25"/>
      <c r="G176" s="159"/>
      <c r="H176" s="102"/>
    </row>
    <row r="177" spans="1:8" x14ac:dyDescent="0.2">
      <c r="A177" s="2" t="s">
        <v>39</v>
      </c>
      <c r="B177" s="21">
        <f>+'Summary Medians'!$L$20</f>
        <v>22586</v>
      </c>
      <c r="C177" s="21">
        <f>+'Summary Medians'!$L$21</f>
        <v>20870</v>
      </c>
      <c r="D177" s="21">
        <f>+'Summary Medians'!$L$22</f>
        <v>16032</v>
      </c>
      <c r="E177" s="21">
        <f>+'Summary Medians'!$L$23</f>
        <v>16596</v>
      </c>
      <c r="F177" s="21">
        <f>+'Summary Medians'!$L$24</f>
        <v>14115</v>
      </c>
      <c r="G177" s="21">
        <f>+'Summary Medians'!$L$25</f>
        <v>0</v>
      </c>
      <c r="H177" s="102">
        <f>+'Summary Medians'!$L$26</f>
        <v>16596</v>
      </c>
    </row>
    <row r="178" spans="1:8" x14ac:dyDescent="0.2">
      <c r="A178" s="2" t="s">
        <v>40</v>
      </c>
      <c r="B178" s="21">
        <f>+'Summary Medians'!$L$37</f>
        <v>20025</v>
      </c>
      <c r="C178" s="21">
        <f>+'Summary Medians'!$L$38</f>
        <v>0</v>
      </c>
      <c r="D178" s="21">
        <f>+'Summary Medians'!$L$39</f>
        <v>12094</v>
      </c>
      <c r="E178" s="21">
        <f>+'Summary Medians'!$L$40</f>
        <v>10595</v>
      </c>
      <c r="F178" s="21">
        <f>+'Summary Medians'!$L$41</f>
        <v>11400</v>
      </c>
      <c r="G178" s="21">
        <f>+'Summary Medians'!$L$42</f>
        <v>10506</v>
      </c>
      <c r="H178" s="102">
        <f>+'Summary Medians'!$L$43</f>
        <v>12087</v>
      </c>
    </row>
    <row r="179" spans="1:8" x14ac:dyDescent="0.2">
      <c r="A179" s="2" t="s">
        <v>70</v>
      </c>
      <c r="B179" s="21">
        <f>+'Summary Medians'!$L$54</f>
        <v>26672</v>
      </c>
      <c r="C179" s="21">
        <f>+'Summary Medians'!$L$55</f>
        <v>0</v>
      </c>
      <c r="D179" s="21">
        <f>+'Summary Medians'!$L$56</f>
        <v>10910</v>
      </c>
      <c r="E179" s="21">
        <f>+'Summary Medians'!$L$57</f>
        <v>0</v>
      </c>
      <c r="F179" s="21">
        <f>+'Summary Medians'!$L$58</f>
        <v>0</v>
      </c>
      <c r="G179" s="21">
        <f>+'Summary Medians'!$L$59</f>
        <v>0</v>
      </c>
      <c r="H179" s="102">
        <f>+'Summary Medians'!$L$60</f>
        <v>18791</v>
      </c>
    </row>
    <row r="180" spans="1:8" x14ac:dyDescent="0.2">
      <c r="A180" s="6" t="s">
        <v>41</v>
      </c>
      <c r="B180" s="21">
        <f>+'Summary Medians'!$L$71</f>
        <v>25292</v>
      </c>
      <c r="C180" s="21">
        <f>+'Summary Medians'!$L$72</f>
        <v>24085</v>
      </c>
      <c r="D180" s="21">
        <f>+'Summary Medians'!$L$73</f>
        <v>23413</v>
      </c>
      <c r="E180" s="21">
        <f>+'Summary Medians'!$L$74</f>
        <v>28895</v>
      </c>
      <c r="F180" s="21">
        <f>+'Summary Medians'!$L$75</f>
        <v>0</v>
      </c>
      <c r="G180" s="21">
        <f>+'Summary Medians'!$L$76</f>
        <v>0</v>
      </c>
      <c r="H180" s="102">
        <f>+'Summary Medians'!$L$77</f>
        <v>24485</v>
      </c>
    </row>
    <row r="181" spans="1:8" x14ac:dyDescent="0.2">
      <c r="A181" s="6"/>
      <c r="B181" s="21"/>
      <c r="C181" s="21"/>
      <c r="D181" s="21"/>
      <c r="E181" s="21"/>
      <c r="F181" s="21"/>
      <c r="G181" s="21"/>
      <c r="H181" s="102"/>
    </row>
    <row r="182" spans="1:8" x14ac:dyDescent="0.2">
      <c r="A182" s="6" t="s">
        <v>42</v>
      </c>
      <c r="B182" s="21">
        <f>+'Summary Medians'!$L$88</f>
        <v>27509</v>
      </c>
      <c r="C182" s="21">
        <f>+'Summary Medians'!$L$89</f>
        <v>29230</v>
      </c>
      <c r="D182" s="21">
        <f>+'Summary Medians'!$L$90</f>
        <v>20630</v>
      </c>
      <c r="E182" s="21">
        <f>+'Summary Medians'!$L$91</f>
        <v>18950</v>
      </c>
      <c r="F182" s="21">
        <f>+'Summary Medians'!$L$92</f>
        <v>17272</v>
      </c>
      <c r="G182" s="21">
        <f>+'Summary Medians'!$L$93</f>
        <v>0</v>
      </c>
      <c r="H182" s="102">
        <f>+'Summary Medians'!$L$94</f>
        <v>19220</v>
      </c>
    </row>
    <row r="183" spans="1:8" x14ac:dyDescent="0.2">
      <c r="A183" s="2" t="s">
        <v>43</v>
      </c>
      <c r="B183" s="21">
        <f>+'Summary Medians'!$L$105</f>
        <v>20345</v>
      </c>
      <c r="C183" s="21">
        <f>+'Summary Medians'!$L$106</f>
        <v>0</v>
      </c>
      <c r="D183" s="21">
        <f>+'Summary Medians'!$L$107</f>
        <v>20460</v>
      </c>
      <c r="E183" s="21">
        <f>+'Summary Medians'!$L$108</f>
        <v>15432</v>
      </c>
      <c r="F183" s="21">
        <f>+'Summary Medians'!$L$109</f>
        <v>0</v>
      </c>
      <c r="G183" s="21">
        <f>+'Summary Medians'!$L$110</f>
        <v>0</v>
      </c>
      <c r="H183" s="102">
        <f>+'Summary Medians'!$L$111</f>
        <v>18947</v>
      </c>
    </row>
    <row r="184" spans="1:8" x14ac:dyDescent="0.2">
      <c r="A184" s="2" t="s">
        <v>44</v>
      </c>
      <c r="B184" s="21">
        <f>+'Summary Medians'!$L$122</f>
        <v>20331</v>
      </c>
      <c r="C184" s="21">
        <f>+'Summary Medians'!$L$123</f>
        <v>14212</v>
      </c>
      <c r="D184" s="21">
        <f>+'Summary Medians'!$L$124</f>
        <v>13013</v>
      </c>
      <c r="E184" s="21">
        <f>+'Summary Medians'!$L$125</f>
        <v>13617</v>
      </c>
      <c r="F184" s="21">
        <f>+'Summary Medians'!$L$126</f>
        <v>0</v>
      </c>
      <c r="G184" s="21">
        <f>+'Summary Medians'!$L$127</f>
        <v>0</v>
      </c>
      <c r="H184" s="102">
        <f>+'Summary Medians'!$L$128</f>
        <v>13689</v>
      </c>
    </row>
    <row r="185" spans="1:8" x14ac:dyDescent="0.2">
      <c r="A185" s="6" t="s">
        <v>45</v>
      </c>
      <c r="B185" s="21">
        <f>+'Summary Medians'!$L$139</f>
        <v>37575</v>
      </c>
      <c r="C185" s="21">
        <f>+'Summary Medians'!$L$140</f>
        <v>24584</v>
      </c>
      <c r="D185" s="21">
        <f>+'Summary Medians'!$L$141</f>
        <v>22787</v>
      </c>
      <c r="E185" s="21">
        <f>+'Summary Medians'!$L$142</f>
        <v>19294</v>
      </c>
      <c r="F185" s="21">
        <f>+'Summary Medians'!$L$143</f>
        <v>16953</v>
      </c>
      <c r="G185" s="21">
        <f>+'Summary Medians'!$L$144</f>
        <v>0</v>
      </c>
      <c r="H185" s="102">
        <f>+'Summary Medians'!$L$145</f>
        <v>21883</v>
      </c>
    </row>
    <row r="186" spans="1:8" x14ac:dyDescent="0.2">
      <c r="A186" s="6"/>
      <c r="B186" s="21"/>
      <c r="C186" s="21"/>
      <c r="D186" s="21"/>
      <c r="E186" s="21"/>
      <c r="F186" s="21"/>
      <c r="G186" s="21"/>
      <c r="H186" s="102"/>
    </row>
    <row r="187" spans="1:8" x14ac:dyDescent="0.2">
      <c r="A187" s="2" t="s">
        <v>46</v>
      </c>
      <c r="B187" s="21">
        <f>+'Summary Medians'!$L$156</f>
        <v>14230</v>
      </c>
      <c r="C187" s="21">
        <f>+'Summary Medians'!$L$157</f>
        <v>14147</v>
      </c>
      <c r="D187" s="21">
        <f>+'Summary Medians'!$L$158</f>
        <v>0</v>
      </c>
      <c r="E187" s="21">
        <f>+'Summary Medians'!$L$159</f>
        <v>13080</v>
      </c>
      <c r="F187" s="21">
        <f>+'Summary Medians'!$L$160</f>
        <v>13287</v>
      </c>
      <c r="G187" s="21">
        <f>+'Summary Medians'!$L$161</f>
        <v>0</v>
      </c>
      <c r="H187" s="102">
        <f>+'Summary Medians'!$L$162</f>
        <v>13591</v>
      </c>
    </row>
    <row r="188" spans="1:8" x14ac:dyDescent="0.2">
      <c r="A188" s="2" t="s">
        <v>47</v>
      </c>
      <c r="B188" s="21">
        <f>+'Summary Medians'!$L$173</f>
        <v>19882</v>
      </c>
      <c r="C188" s="21">
        <f>+'Summary Medians'!$L$174</f>
        <v>16896</v>
      </c>
      <c r="D188" s="21">
        <f>+'Summary Medians'!$L$175</f>
        <v>17158</v>
      </c>
      <c r="E188" s="21">
        <f>+'Summary Medians'!$L$176</f>
        <v>14921</v>
      </c>
      <c r="F188" s="21">
        <f>+'Summary Medians'!$L$177</f>
        <v>14228</v>
      </c>
      <c r="G188" s="21">
        <f>+'Summary Medians'!$L$178</f>
        <v>16706</v>
      </c>
      <c r="H188" s="102">
        <f>+'Summary Medians'!$L$179</f>
        <v>17158</v>
      </c>
    </row>
    <row r="189" spans="1:8" x14ac:dyDescent="0.2">
      <c r="A189" s="2" t="s">
        <v>48</v>
      </c>
      <c r="B189" s="21">
        <f>+'Summary Medians'!$L$190</f>
        <v>17833</v>
      </c>
      <c r="C189" s="21">
        <f>+'Summary Medians'!$L$191</f>
        <v>0</v>
      </c>
      <c r="D189" s="21">
        <f>+'Summary Medians'!$L$192</f>
        <v>10940</v>
      </c>
      <c r="E189" s="21">
        <f>+'Summary Medians'!$L$193</f>
        <v>11564</v>
      </c>
      <c r="F189" s="21">
        <f>+'Summary Medians'!$L$194</f>
        <v>10176</v>
      </c>
      <c r="G189" s="21">
        <f>+'Summary Medians'!$L$195</f>
        <v>0</v>
      </c>
      <c r="H189" s="102">
        <f>+'Summary Medians'!$L$196</f>
        <v>10819</v>
      </c>
    </row>
    <row r="190" spans="1:8" x14ac:dyDescent="0.2">
      <c r="A190" s="2" t="s">
        <v>49</v>
      </c>
      <c r="B190" s="21">
        <f>+'Summary Medians'!$L$207</f>
        <v>19338</v>
      </c>
      <c r="C190" s="21">
        <f>+'Summary Medians'!$L$208</f>
        <v>0</v>
      </c>
      <c r="D190" s="21">
        <f>+'Summary Medians'!$L$209</f>
        <v>24778</v>
      </c>
      <c r="E190" s="21">
        <f>+'Summary Medians'!$L$210</f>
        <v>19861</v>
      </c>
      <c r="F190" s="21">
        <f>+'Summary Medians'!$L$211</f>
        <v>17656</v>
      </c>
      <c r="G190" s="21">
        <f>+'Summary Medians'!$L$212</f>
        <v>23844</v>
      </c>
      <c r="H190" s="102">
        <f>+'Summary Medians'!$L$213</f>
        <v>19861</v>
      </c>
    </row>
    <row r="191" spans="1:8" ht="15.75" x14ac:dyDescent="0.25">
      <c r="A191" s="2"/>
      <c r="B191" s="160"/>
      <c r="C191" s="160"/>
      <c r="D191" s="160"/>
      <c r="E191" s="160"/>
      <c r="F191" s="160"/>
      <c r="G191" s="160"/>
      <c r="H191" s="162"/>
    </row>
    <row r="192" spans="1:8" x14ac:dyDescent="0.2">
      <c r="A192" s="2" t="s">
        <v>50</v>
      </c>
      <c r="B192" s="21">
        <f>+'Summary Medians'!$L$224</f>
        <v>24581</v>
      </c>
      <c r="C192" s="21">
        <f>+'Summary Medians'!$L$225</f>
        <v>20100</v>
      </c>
      <c r="D192" s="21">
        <f>+'Summary Medians'!$L$226</f>
        <v>21420</v>
      </c>
      <c r="E192" s="21">
        <f>+'Summary Medians'!$L$227</f>
        <v>0</v>
      </c>
      <c r="F192" s="21">
        <f>+'Summary Medians'!$L$228</f>
        <v>20200</v>
      </c>
      <c r="G192" s="21">
        <f>+'Summary Medians'!$L$229</f>
        <v>0</v>
      </c>
      <c r="H192" s="102">
        <f>+'Summary Medians'!$L$230</f>
        <v>21420</v>
      </c>
    </row>
    <row r="193" spans="1:8" x14ac:dyDescent="0.2">
      <c r="A193" s="6" t="s">
        <v>51</v>
      </c>
      <c r="B193" s="21">
        <f>+'Summary Medians'!$L$241</f>
        <v>17885</v>
      </c>
      <c r="C193" s="21">
        <f>+'Summary Medians'!$L$242</f>
        <v>14616</v>
      </c>
      <c r="D193" s="21">
        <f>+'Summary Medians'!$L$243</f>
        <v>14058</v>
      </c>
      <c r="E193" s="21">
        <f>+'Summary Medians'!$L$244</f>
        <v>12775</v>
      </c>
      <c r="F193" s="21">
        <f>+'Summary Medians'!$L$245</f>
        <v>12266</v>
      </c>
      <c r="G193" s="21">
        <f>+'Summary Medians'!$L$246</f>
        <v>14116</v>
      </c>
      <c r="H193" s="102">
        <f>+'Summary Medians'!$L$247</f>
        <v>14328</v>
      </c>
    </row>
    <row r="194" spans="1:8" x14ac:dyDescent="0.2">
      <c r="A194" s="2" t="s">
        <v>52</v>
      </c>
      <c r="B194" s="21">
        <f>+'Summary Medians'!$L$258</f>
        <v>24206</v>
      </c>
      <c r="C194" s="21">
        <f>+'Summary Medians'!$L$259</f>
        <v>23068</v>
      </c>
      <c r="D194" s="21">
        <f>+'Summary Medians'!$L$260</f>
        <v>25588</v>
      </c>
      <c r="E194" s="21">
        <f>+'Summary Medians'!$L$261</f>
        <v>17762</v>
      </c>
      <c r="F194" s="21">
        <f>+'Summary Medians'!$L$262</f>
        <v>14490</v>
      </c>
      <c r="G194" s="21">
        <f>+'Summary Medians'!$L$263</f>
        <v>0</v>
      </c>
      <c r="H194" s="102">
        <f>+'Summary Medians'!$L$264</f>
        <v>22521</v>
      </c>
    </row>
    <row r="195" spans="1:8" x14ac:dyDescent="0.2">
      <c r="A195" s="8" t="s">
        <v>53</v>
      </c>
      <c r="B195" s="26">
        <f>+'Summary Medians'!$M$275</f>
        <v>19508</v>
      </c>
      <c r="C195" s="26">
        <f>+'Summary Medians'!$M$276</f>
        <v>0</v>
      </c>
      <c r="D195" s="26">
        <f>+'Summary Medians'!$M$277</f>
        <v>15380</v>
      </c>
      <c r="E195" s="26">
        <f>+'Summary Medians'!$M$278</f>
        <v>0</v>
      </c>
      <c r="F195" s="26">
        <f>+'Summary Medians'!$M$279</f>
        <v>10660</v>
      </c>
      <c r="G195" s="26">
        <f>+'Summary Medians'!$M$280</f>
        <v>10796</v>
      </c>
      <c r="H195" s="104">
        <f>+'Summary Medians'!$M$281</f>
        <v>12356</v>
      </c>
    </row>
    <row r="196" spans="1:8" ht="15.75" x14ac:dyDescent="0.25">
      <c r="A196" s="160"/>
      <c r="B196" s="160"/>
      <c r="C196" s="160"/>
      <c r="D196" s="160"/>
      <c r="E196" s="160"/>
      <c r="F196" s="160"/>
      <c r="G196" s="160"/>
      <c r="H196" s="141"/>
    </row>
    <row r="197" spans="1:8" ht="39.75" customHeight="1" x14ac:dyDescent="0.2">
      <c r="A197" s="624" t="s">
        <v>124</v>
      </c>
      <c r="B197" s="624"/>
      <c r="C197" s="624"/>
      <c r="D197" s="624"/>
      <c r="E197" s="624"/>
      <c r="F197" s="624"/>
      <c r="G197" s="624"/>
      <c r="H197" s="624"/>
    </row>
    <row r="198" spans="1:8" ht="15.75" x14ac:dyDescent="0.25">
      <c r="A198" s="160"/>
      <c r="B198" s="160"/>
      <c r="C198" s="160"/>
      <c r="D198" s="160"/>
      <c r="E198" s="160"/>
      <c r="F198" s="160"/>
      <c r="G198" s="160"/>
      <c r="H198" s="218" t="s">
        <v>1144</v>
      </c>
    </row>
    <row r="199" spans="1:8" ht="18" x14ac:dyDescent="0.25">
      <c r="A199" s="625" t="s">
        <v>304</v>
      </c>
      <c r="B199" s="625"/>
      <c r="C199" s="625"/>
      <c r="D199" s="625"/>
      <c r="E199" s="625"/>
      <c r="F199" s="625"/>
      <c r="G199" s="625"/>
      <c r="H199" s="625"/>
    </row>
    <row r="200" spans="1:8" x14ac:dyDescent="0.2">
      <c r="A200" s="72"/>
      <c r="B200" s="72"/>
      <c r="C200" s="72"/>
      <c r="D200" s="72"/>
      <c r="E200" s="72"/>
      <c r="F200" s="72"/>
      <c r="G200" s="72"/>
      <c r="H200" s="109"/>
    </row>
    <row r="201" spans="1:8" ht="15.75" x14ac:dyDescent="0.25">
      <c r="A201" s="626" t="s">
        <v>36</v>
      </c>
      <c r="B201" s="626"/>
      <c r="C201" s="626"/>
      <c r="D201" s="626"/>
      <c r="E201" s="626"/>
      <c r="F201" s="626"/>
      <c r="G201" s="626"/>
      <c r="H201" s="626"/>
    </row>
    <row r="202" spans="1:8" ht="15.75" x14ac:dyDescent="0.25">
      <c r="A202" s="626" t="s">
        <v>126</v>
      </c>
      <c r="B202" s="626"/>
      <c r="C202" s="626"/>
      <c r="D202" s="626"/>
      <c r="E202" s="626"/>
      <c r="F202" s="626"/>
      <c r="G202" s="626"/>
      <c r="H202" s="626"/>
    </row>
    <row r="203" spans="1:8" ht="15.75" x14ac:dyDescent="0.25">
      <c r="A203" s="626" t="s">
        <v>401</v>
      </c>
      <c r="B203" s="626"/>
      <c r="C203" s="626"/>
      <c r="D203" s="626"/>
      <c r="E203" s="626"/>
      <c r="F203" s="626"/>
      <c r="G203" s="626"/>
      <c r="H203" s="626"/>
    </row>
    <row r="204" spans="1:8" x14ac:dyDescent="0.2">
      <c r="A204" s="2"/>
      <c r="B204" s="2"/>
      <c r="C204" s="2"/>
      <c r="D204" s="2"/>
      <c r="E204" s="71"/>
      <c r="F204" s="71"/>
      <c r="G204" s="71"/>
      <c r="H204" s="110"/>
    </row>
    <row r="205" spans="1:8" x14ac:dyDescent="0.2">
      <c r="A205" s="11"/>
      <c r="B205" s="11"/>
      <c r="C205" s="11"/>
      <c r="D205" s="11"/>
      <c r="E205" s="11"/>
      <c r="F205" s="11"/>
      <c r="G205" s="11" t="s">
        <v>61</v>
      </c>
      <c r="H205" s="11" t="s">
        <v>62</v>
      </c>
    </row>
    <row r="206" spans="1:8" x14ac:dyDescent="0.2">
      <c r="A206" s="78"/>
      <c r="B206" s="144" t="s">
        <v>63</v>
      </c>
      <c r="C206" s="144" t="s">
        <v>64</v>
      </c>
      <c r="D206" s="144" t="s">
        <v>65</v>
      </c>
      <c r="E206" s="144" t="s">
        <v>66</v>
      </c>
      <c r="F206" s="144" t="s">
        <v>67</v>
      </c>
      <c r="G206" s="144" t="s">
        <v>64</v>
      </c>
      <c r="H206" s="144" t="s">
        <v>64</v>
      </c>
    </row>
    <row r="207" spans="1:8" ht="15.75" x14ac:dyDescent="0.25">
      <c r="A207" s="160"/>
      <c r="B207" s="160"/>
      <c r="C207" s="160"/>
      <c r="D207" s="160"/>
      <c r="E207" s="160"/>
      <c r="F207" s="160"/>
      <c r="G207" s="165"/>
      <c r="H207" s="166"/>
    </row>
    <row r="208" spans="1:8" x14ac:dyDescent="0.2">
      <c r="A208" s="6" t="s">
        <v>110</v>
      </c>
      <c r="B208" s="66">
        <f>+'Summary Medians'!$O$19</f>
        <v>16732</v>
      </c>
      <c r="C208" s="66">
        <f>+'Summary Medians'!$U$19</f>
        <v>22622</v>
      </c>
      <c r="D208" s="66">
        <f>+'Summary Medians'!$AA$19</f>
        <v>25045</v>
      </c>
      <c r="E208" s="66">
        <f>+'Summary Medians'!$AG$19</f>
        <v>17893</v>
      </c>
      <c r="F208" s="66">
        <f>+'Summary Medians'!$AM$19</f>
        <v>14008</v>
      </c>
      <c r="G208" s="66">
        <f>+'Summary Medians'!$AS$19</f>
        <v>21533</v>
      </c>
      <c r="H208" s="41">
        <f>+'Summary Medians'!$AY$19</f>
        <v>17550</v>
      </c>
    </row>
    <row r="209" spans="1:8" x14ac:dyDescent="0.2">
      <c r="A209" s="6"/>
      <c r="B209" s="25"/>
      <c r="C209" s="25"/>
      <c r="D209" s="25"/>
      <c r="E209" s="25"/>
      <c r="F209" s="25"/>
      <c r="G209" s="25"/>
      <c r="H209" s="42"/>
    </row>
    <row r="210" spans="1:8" x14ac:dyDescent="0.2">
      <c r="A210" s="2" t="s">
        <v>39</v>
      </c>
      <c r="B210" s="21">
        <f>+'Summary Medians'!$O$36</f>
        <v>18030</v>
      </c>
      <c r="C210" s="21">
        <f>+'Summary Medians'!$U$36</f>
        <v>22530</v>
      </c>
      <c r="D210" s="21">
        <f>+'Summary Medians'!$AA$36</f>
        <v>21614</v>
      </c>
      <c r="E210" s="21">
        <f>+'Summary Medians'!$AG$36</f>
        <v>18258</v>
      </c>
      <c r="F210" s="21">
        <f>+'Summary Medians'!$AM$36</f>
        <v>21585</v>
      </c>
      <c r="G210" s="21">
        <f>+'Summary Medians'!$AS$36</f>
        <v>0</v>
      </c>
      <c r="H210" s="42">
        <f>+'Summary Medians'!$AY$36</f>
        <v>16692</v>
      </c>
    </row>
    <row r="211" spans="1:8" x14ac:dyDescent="0.2">
      <c r="A211" s="2" t="s">
        <v>40</v>
      </c>
      <c r="B211" s="21">
        <f>+'Summary Medians'!$O$53</f>
        <v>9756</v>
      </c>
      <c r="C211" s="21">
        <f>+'Summary Medians'!$U$53</f>
        <v>20235</v>
      </c>
      <c r="D211" s="21">
        <f>+'Summary Medians'!$AA$53</f>
        <v>0</v>
      </c>
      <c r="E211" s="21">
        <f>+'Summary Medians'!$AG$53</f>
        <v>13485</v>
      </c>
      <c r="F211" s="21">
        <f>+'Summary Medians'!$AM$53</f>
        <v>0</v>
      </c>
      <c r="G211" s="21">
        <f>+'Summary Medians'!$AS$53</f>
        <v>0</v>
      </c>
      <c r="H211" s="42">
        <f>+'Summary Medians'!$AY$53</f>
        <v>0</v>
      </c>
    </row>
    <row r="212" spans="1:8" x14ac:dyDescent="0.2">
      <c r="A212" s="2" t="s">
        <v>70</v>
      </c>
      <c r="B212" s="21">
        <f>+'Summary Medians'!$O$70</f>
        <v>0</v>
      </c>
      <c r="C212" s="21">
        <f>+'Summary Medians'!$U$70</f>
        <v>0</v>
      </c>
      <c r="D212" s="21">
        <f>+'Summary Medians'!$AA$70</f>
        <v>0</v>
      </c>
      <c r="E212" s="21">
        <f>+'Summary Medians'!$AG$70</f>
        <v>0</v>
      </c>
      <c r="F212" s="21">
        <f>+'Summary Medians'!$AM$70</f>
        <v>0</v>
      </c>
      <c r="G212" s="21">
        <f>+'Summary Medians'!$AS$70</f>
        <v>0</v>
      </c>
      <c r="H212" s="42">
        <f>+'Summary Medians'!$AY$70</f>
        <v>0</v>
      </c>
    </row>
    <row r="213" spans="1:8" x14ac:dyDescent="0.2">
      <c r="A213" s="6" t="s">
        <v>41</v>
      </c>
      <c r="B213" s="21">
        <f>+'Summary Medians'!$O$87</f>
        <v>14006</v>
      </c>
      <c r="C213" s="21">
        <f>+'Summary Medians'!$U$87</f>
        <v>31280</v>
      </c>
      <c r="D213" s="21">
        <f>+'Summary Medians'!$AA$87</f>
        <v>35169</v>
      </c>
      <c r="E213" s="21">
        <f>+'Summary Medians'!$AG$87</f>
        <v>19819</v>
      </c>
      <c r="F213" s="21">
        <f>+'Summary Medians'!$AM$87</f>
        <v>0</v>
      </c>
      <c r="G213" s="21">
        <f>+'Summary Medians'!$AS$87</f>
        <v>0</v>
      </c>
      <c r="H213" s="42">
        <f>+'Summary Medians'!$AY$87</f>
        <v>26936</v>
      </c>
    </row>
    <row r="214" spans="1:8" x14ac:dyDescent="0.2">
      <c r="A214" s="6"/>
      <c r="B214" s="21"/>
      <c r="C214" s="21"/>
      <c r="D214" s="21"/>
      <c r="E214" s="21"/>
      <c r="F214" s="21"/>
      <c r="G214" s="21"/>
      <c r="H214" s="42"/>
    </row>
    <row r="215" spans="1:8" x14ac:dyDescent="0.2">
      <c r="A215" s="6" t="s">
        <v>42</v>
      </c>
      <c r="B215" s="21">
        <f>+'Summary Medians'!$O$104</f>
        <v>16140</v>
      </c>
      <c r="C215" s="21">
        <f>+'Summary Medians'!$U$104</f>
        <v>26352</v>
      </c>
      <c r="D215" s="21">
        <f>+'Summary Medians'!$AA$104</f>
        <v>16010</v>
      </c>
      <c r="E215" s="21">
        <f>+'Summary Medians'!$AG$104</f>
        <v>15706</v>
      </c>
      <c r="F215" s="21">
        <f>+'Summary Medians'!$AM$104</f>
        <v>0</v>
      </c>
      <c r="G215" s="21">
        <f>+'Summary Medians'!$AS$104</f>
        <v>0</v>
      </c>
      <c r="H215" s="42">
        <f>+'Summary Medians'!$AY$104</f>
        <v>16670</v>
      </c>
    </row>
    <row r="216" spans="1:8" x14ac:dyDescent="0.2">
      <c r="A216" s="2" t="s">
        <v>43</v>
      </c>
      <c r="B216" s="21">
        <f>+'Summary Medians'!$O$121</f>
        <v>16732</v>
      </c>
      <c r="C216" s="21">
        <f>+'Summary Medians'!$U$121</f>
        <v>30777</v>
      </c>
      <c r="D216" s="21">
        <f>+'Summary Medians'!$AA$121</f>
        <v>25878</v>
      </c>
      <c r="E216" s="21">
        <f>+'Summary Medians'!$AG$121</f>
        <v>22236</v>
      </c>
      <c r="F216" s="21">
        <f>+'Summary Medians'!$AM$121</f>
        <v>0</v>
      </c>
      <c r="G216" s="21">
        <f>+'Summary Medians'!$AS$121</f>
        <v>0</v>
      </c>
      <c r="H216" s="42">
        <f>+'Summary Medians'!$AY$121</f>
        <v>0</v>
      </c>
    </row>
    <row r="217" spans="1:8" x14ac:dyDescent="0.2">
      <c r="A217" s="2" t="s">
        <v>44</v>
      </c>
      <c r="B217" s="21">
        <f>+'Summary Medians'!$O$138</f>
        <v>13794</v>
      </c>
      <c r="C217" s="21">
        <f>+'Summary Medians'!$U$138</f>
        <v>16569</v>
      </c>
      <c r="D217" s="21">
        <f>+'Summary Medians'!$AA$138</f>
        <v>15316</v>
      </c>
      <c r="E217" s="21">
        <f>+'Summary Medians'!$AG$138</f>
        <v>17527</v>
      </c>
      <c r="F217" s="21">
        <f>+'Summary Medians'!$AM$138</f>
        <v>0</v>
      </c>
      <c r="G217" s="21">
        <f>+'Summary Medians'!$AS$138</f>
        <v>0</v>
      </c>
      <c r="H217" s="42">
        <f>+'Summary Medians'!$AY$138</f>
        <v>17795</v>
      </c>
    </row>
    <row r="218" spans="1:8" x14ac:dyDescent="0.2">
      <c r="A218" s="6" t="s">
        <v>45</v>
      </c>
      <c r="B218" s="21">
        <f>+'Summary Medians'!$O$155</f>
        <v>25602</v>
      </c>
      <c r="C218" s="21">
        <f>+'Summary Medians'!$U$155</f>
        <v>28307</v>
      </c>
      <c r="D218" s="21">
        <f>+'Summary Medians'!$AA$155</f>
        <v>26544</v>
      </c>
      <c r="E218" s="21">
        <f>+'Summary Medians'!$AG$155</f>
        <v>22295</v>
      </c>
      <c r="F218" s="21">
        <f>+'Summary Medians'!$AM$155</f>
        <v>0</v>
      </c>
      <c r="G218" s="21">
        <f>+'Summary Medians'!$AS$155</f>
        <v>0</v>
      </c>
      <c r="H218" s="42">
        <f>+'Summary Medians'!$AY$155</f>
        <v>0</v>
      </c>
    </row>
    <row r="219" spans="1:8" x14ac:dyDescent="0.2">
      <c r="A219" s="6"/>
      <c r="B219" s="21"/>
      <c r="C219" s="21"/>
      <c r="D219" s="21"/>
      <c r="E219" s="21"/>
      <c r="F219" s="21"/>
      <c r="G219" s="21"/>
      <c r="H219" s="42"/>
    </row>
    <row r="220" spans="1:8" x14ac:dyDescent="0.2">
      <c r="A220" s="2" t="s">
        <v>46</v>
      </c>
      <c r="B220" s="21">
        <f>+'Summary Medians'!$O$172</f>
        <v>11293</v>
      </c>
      <c r="C220" s="21">
        <f>+'Summary Medians'!$U$172</f>
        <v>18149</v>
      </c>
      <c r="D220" s="21">
        <f>+'Summary Medians'!$AA$172</f>
        <v>18530</v>
      </c>
      <c r="E220" s="21">
        <f>+'Summary Medians'!$AG$172</f>
        <v>12425</v>
      </c>
      <c r="F220" s="21">
        <f>+'Summary Medians'!$AM$172</f>
        <v>0</v>
      </c>
      <c r="G220" s="21">
        <f>+'Summary Medians'!$AS$172</f>
        <v>0</v>
      </c>
      <c r="H220" s="42">
        <f>+'Summary Medians'!$AY$172</f>
        <v>17304</v>
      </c>
    </row>
    <row r="221" spans="1:8" x14ac:dyDescent="0.2">
      <c r="A221" s="2" t="s">
        <v>47</v>
      </c>
      <c r="B221" s="21">
        <f>+'Summary Medians'!$O$189</f>
        <v>14270</v>
      </c>
      <c r="C221" s="21">
        <f>+'Summary Medians'!$U$189</f>
        <v>14244</v>
      </c>
      <c r="D221" s="21">
        <f>+'Summary Medians'!$AA$189</f>
        <v>25352</v>
      </c>
      <c r="E221" s="21">
        <f>+'Summary Medians'!$AG$189</f>
        <v>16595</v>
      </c>
      <c r="F221" s="21">
        <f>+'Summary Medians'!$AM$189</f>
        <v>0</v>
      </c>
      <c r="G221" s="21">
        <f>+'Summary Medians'!$AS$189</f>
        <v>0</v>
      </c>
      <c r="H221" s="42">
        <f>+'Summary Medians'!$AY$189</f>
        <v>13528</v>
      </c>
    </row>
    <row r="222" spans="1:8" x14ac:dyDescent="0.2">
      <c r="A222" s="2" t="s">
        <v>48</v>
      </c>
      <c r="B222" s="21">
        <f>+'Summary Medians'!$O$206</f>
        <v>17851</v>
      </c>
      <c r="C222" s="21">
        <f>+'Summary Medians'!$U$206</f>
        <v>21903</v>
      </c>
      <c r="D222" s="21">
        <f>+'Summary Medians'!$AA$206</f>
        <v>21712</v>
      </c>
      <c r="E222" s="21">
        <f>+'Summary Medians'!$AG$206</f>
        <v>13988</v>
      </c>
      <c r="F222" s="21">
        <f>+'Summary Medians'!$AM$206</f>
        <v>14008</v>
      </c>
      <c r="G222" s="21">
        <f>+'Summary Medians'!$AS$206</f>
        <v>21533</v>
      </c>
      <c r="H222" s="42">
        <f>+'Summary Medians'!$AY$206</f>
        <v>15618</v>
      </c>
    </row>
    <row r="223" spans="1:8" x14ac:dyDescent="0.2">
      <c r="A223" s="2" t="s">
        <v>49</v>
      </c>
      <c r="B223" s="21">
        <f>+'Summary Medians'!$O$223</f>
        <v>21026</v>
      </c>
      <c r="C223" s="21">
        <f>+'Summary Medians'!$U$223</f>
        <v>32604</v>
      </c>
      <c r="D223" s="21">
        <f>+'Summary Medians'!$AA$223</f>
        <v>29258</v>
      </c>
      <c r="E223" s="21">
        <f>+'Summary Medians'!$AG$223</f>
        <v>18985</v>
      </c>
      <c r="F223" s="21">
        <f>+'Summary Medians'!$AM$223</f>
        <v>0</v>
      </c>
      <c r="G223" s="21">
        <f>+'Summary Medians'!$AS$223</f>
        <v>0</v>
      </c>
      <c r="H223" s="42">
        <f>+'Summary Medians'!$AY$223</f>
        <v>0</v>
      </c>
    </row>
    <row r="224" spans="1:8" ht="15.75" x14ac:dyDescent="0.25">
      <c r="A224" s="2"/>
      <c r="B224" s="160"/>
      <c r="C224" s="160"/>
      <c r="D224" s="160"/>
      <c r="E224" s="160"/>
      <c r="F224" s="160"/>
      <c r="G224" s="160"/>
      <c r="H224" s="166"/>
    </row>
    <row r="225" spans="1:8" x14ac:dyDescent="0.2">
      <c r="A225" s="2" t="s">
        <v>50</v>
      </c>
      <c r="B225" s="21">
        <f>+'Summary Medians'!$O$240</f>
        <v>15774</v>
      </c>
      <c r="C225" s="21">
        <f>+'Summary Medians'!$U$240</f>
        <v>28745</v>
      </c>
      <c r="D225" s="21">
        <f>+'Summary Medians'!$AA$240</f>
        <v>26250</v>
      </c>
      <c r="E225" s="21">
        <f>+'Summary Medians'!$AG$240</f>
        <v>25362</v>
      </c>
      <c r="F225" s="21">
        <f>+'Summary Medians'!$AM$240</f>
        <v>0</v>
      </c>
      <c r="G225" s="21">
        <f>+'Summary Medians'!$AS$240</f>
        <v>0</v>
      </c>
      <c r="H225" s="42">
        <f>+'Summary Medians'!$AY$240</f>
        <v>20577</v>
      </c>
    </row>
    <row r="226" spans="1:8" x14ac:dyDescent="0.2">
      <c r="A226" s="6" t="s">
        <v>51</v>
      </c>
      <c r="B226" s="21">
        <f>+'Summary Medians'!$O$257</f>
        <v>18202</v>
      </c>
      <c r="C226" s="21">
        <f>+'Summary Medians'!$U$257</f>
        <v>20538</v>
      </c>
      <c r="D226" s="21">
        <f>+'Summary Medians'!$AA$257</f>
        <v>25192</v>
      </c>
      <c r="E226" s="21">
        <f>+'Summary Medians'!$AG$257</f>
        <v>13065</v>
      </c>
      <c r="F226" s="21">
        <f>+'Summary Medians'!$AM$257</f>
        <v>13304</v>
      </c>
      <c r="G226" s="21">
        <f>+'Summary Medians'!$AS$257</f>
        <v>22714</v>
      </c>
      <c r="H226" s="42">
        <f>+'Summary Medians'!$AY$257</f>
        <v>24829</v>
      </c>
    </row>
    <row r="227" spans="1:8" x14ac:dyDescent="0.2">
      <c r="A227" s="2" t="s">
        <v>52</v>
      </c>
      <c r="B227" s="21">
        <f>+'Summary Medians'!$O$274</f>
        <v>26200</v>
      </c>
      <c r="C227" s="21">
        <f>+'Summary Medians'!$U$274</f>
        <v>35556</v>
      </c>
      <c r="D227" s="21">
        <f>+'Summary Medians'!$AA$274</f>
        <v>33898</v>
      </c>
      <c r="E227" s="21">
        <f>+'Summary Medians'!$AG$274</f>
        <v>24476</v>
      </c>
      <c r="F227" s="21">
        <f>+'Summary Medians'!$AM$274</f>
        <v>0</v>
      </c>
      <c r="G227" s="21">
        <f>+'Summary Medians'!$AS$274</f>
        <v>0</v>
      </c>
      <c r="H227" s="42">
        <f>+'Summary Medians'!$AY$274</f>
        <v>20636</v>
      </c>
    </row>
    <row r="228" spans="1:8" x14ac:dyDescent="0.2">
      <c r="A228" s="8" t="s">
        <v>53</v>
      </c>
      <c r="B228" s="26">
        <f>+'Summary Medians'!$O$291</f>
        <v>12690</v>
      </c>
      <c r="C228" s="26">
        <f>+'Summary Medians'!$U$291</f>
        <v>21137</v>
      </c>
      <c r="D228" s="26">
        <f>+'Summary Medians'!$AA$291</f>
        <v>15680</v>
      </c>
      <c r="E228" s="26">
        <f>+'Summary Medians'!$AG$291</f>
        <v>12690</v>
      </c>
      <c r="F228" s="26">
        <f>+'Summary Medians'!$AM$291</f>
        <v>0</v>
      </c>
      <c r="G228" s="26">
        <f>+'Summary Medians'!$AS$291</f>
        <v>19950</v>
      </c>
      <c r="H228" s="23">
        <f>+'Summary Medians'!$AY$291</f>
        <v>0</v>
      </c>
    </row>
    <row r="229" spans="1:8" ht="15.75" x14ac:dyDescent="0.25">
      <c r="A229" s="160"/>
      <c r="B229" s="160"/>
      <c r="C229" s="160"/>
      <c r="D229" s="160"/>
      <c r="E229" s="160"/>
      <c r="F229" s="160"/>
      <c r="G229" s="160"/>
      <c r="H229" s="141"/>
    </row>
    <row r="230" spans="1:8" ht="29.25" customHeight="1" x14ac:dyDescent="0.2">
      <c r="A230" s="624" t="s">
        <v>106</v>
      </c>
      <c r="B230" s="624"/>
      <c r="C230" s="624"/>
      <c r="D230" s="624"/>
      <c r="E230" s="624"/>
      <c r="F230" s="624"/>
      <c r="G230" s="624"/>
      <c r="H230" s="624"/>
    </row>
    <row r="231" spans="1:8" ht="15.75" x14ac:dyDescent="0.25">
      <c r="A231" s="160"/>
      <c r="B231" s="160"/>
      <c r="C231" s="160"/>
      <c r="D231" s="160"/>
      <c r="E231" s="160"/>
      <c r="F231" s="160"/>
      <c r="G231" s="160"/>
      <c r="H231" s="218" t="s">
        <v>1144</v>
      </c>
    </row>
    <row r="232" spans="1:8" ht="18" x14ac:dyDescent="0.25">
      <c r="A232" s="28" t="s">
        <v>305</v>
      </c>
      <c r="B232" s="28"/>
      <c r="C232" s="28"/>
      <c r="D232" s="28"/>
      <c r="E232" s="28"/>
      <c r="F232" s="28"/>
      <c r="G232" s="28"/>
      <c r="H232" s="89"/>
    </row>
    <row r="233" spans="1:8" x14ac:dyDescent="0.2">
      <c r="A233" s="70"/>
      <c r="B233" s="70"/>
      <c r="C233" s="70"/>
      <c r="D233" s="70"/>
      <c r="E233" s="70"/>
      <c r="F233" s="70"/>
      <c r="G233" s="70"/>
      <c r="H233" s="90"/>
    </row>
    <row r="234" spans="1:8" ht="15.75" x14ac:dyDescent="0.25">
      <c r="A234" s="29" t="s">
        <v>36</v>
      </c>
      <c r="B234" s="29"/>
      <c r="C234" s="29"/>
      <c r="D234" s="29"/>
      <c r="E234" s="29"/>
      <c r="F234" s="29"/>
      <c r="G234" s="29"/>
      <c r="H234" s="91"/>
    </row>
    <row r="235" spans="1:8" ht="15.75" x14ac:dyDescent="0.25">
      <c r="A235" s="29" t="s">
        <v>69</v>
      </c>
      <c r="B235" s="29"/>
      <c r="C235" s="29"/>
      <c r="D235" s="29"/>
      <c r="E235" s="29"/>
      <c r="F235" s="29"/>
      <c r="G235" s="29"/>
      <c r="H235" s="91"/>
    </row>
    <row r="236" spans="1:8" ht="15.75" x14ac:dyDescent="0.25">
      <c r="A236" s="29" t="s">
        <v>401</v>
      </c>
      <c r="B236" s="29"/>
      <c r="C236" s="29"/>
      <c r="D236" s="29"/>
      <c r="E236" s="29"/>
      <c r="F236" s="29"/>
      <c r="G236" s="29"/>
      <c r="H236" s="91"/>
    </row>
    <row r="237" spans="1:8" x14ac:dyDescent="0.2">
      <c r="A237" s="73"/>
      <c r="B237" s="73"/>
      <c r="C237" s="73"/>
      <c r="D237" s="73"/>
      <c r="E237" s="73"/>
      <c r="F237" s="73"/>
      <c r="G237" s="73"/>
      <c r="H237" s="114"/>
    </row>
    <row r="238" spans="1:8" x14ac:dyDescent="0.2">
      <c r="A238" s="167"/>
      <c r="B238" s="51"/>
      <c r="C238" s="51"/>
      <c r="D238" s="51"/>
      <c r="E238" s="51"/>
      <c r="F238" s="51"/>
      <c r="G238" s="51" t="s">
        <v>61</v>
      </c>
      <c r="H238" s="112" t="s">
        <v>62</v>
      </c>
    </row>
    <row r="239" spans="1:8" x14ac:dyDescent="0.2">
      <c r="A239" s="168"/>
      <c r="B239" s="27" t="s">
        <v>63</v>
      </c>
      <c r="C239" s="27" t="s">
        <v>64</v>
      </c>
      <c r="D239" s="27" t="s">
        <v>65</v>
      </c>
      <c r="E239" s="27" t="s">
        <v>66</v>
      </c>
      <c r="F239" s="27" t="s">
        <v>67</v>
      </c>
      <c r="G239" s="27" t="s">
        <v>64</v>
      </c>
      <c r="H239" s="113" t="s">
        <v>64</v>
      </c>
    </row>
    <row r="240" spans="1:8" ht="15.75" x14ac:dyDescent="0.25">
      <c r="A240" s="63"/>
      <c r="B240" s="169"/>
      <c r="C240" s="169"/>
      <c r="D240" s="169"/>
      <c r="E240" s="169"/>
      <c r="F240" s="169"/>
      <c r="G240" s="169"/>
      <c r="H240" s="170"/>
    </row>
    <row r="241" spans="1:8" x14ac:dyDescent="0.2">
      <c r="A241" s="6" t="s">
        <v>110</v>
      </c>
      <c r="B241" s="66">
        <f>+'Summary Medians'!$R$19</f>
        <v>31056</v>
      </c>
      <c r="C241" s="66">
        <f>+'Summary Medians'!$X$19</f>
        <v>46989</v>
      </c>
      <c r="D241" s="66">
        <f>+'Summary Medians'!$AD$19</f>
        <v>46394</v>
      </c>
      <c r="E241" s="66">
        <f>+'Summary Medians'!$AJ$19</f>
        <v>30610</v>
      </c>
      <c r="F241" s="66">
        <f>+'Summary Medians'!$AP$19</f>
        <v>27108</v>
      </c>
      <c r="G241" s="66">
        <f>+'Summary Medians'!$AV$19</f>
        <v>41569</v>
      </c>
      <c r="H241" s="17">
        <f>+'Summary Medians'!$BB$19</f>
        <v>39272</v>
      </c>
    </row>
    <row r="242" spans="1:8" x14ac:dyDescent="0.2">
      <c r="A242" s="13"/>
      <c r="B242" s="25"/>
      <c r="C242" s="25"/>
      <c r="D242" s="25"/>
      <c r="E242" s="25"/>
      <c r="F242" s="25"/>
      <c r="G242" s="25"/>
      <c r="H242" s="42"/>
    </row>
    <row r="243" spans="1:8" x14ac:dyDescent="0.2">
      <c r="A243" s="2" t="s">
        <v>39</v>
      </c>
      <c r="B243" s="21">
        <f>+'Summary Medians'!$R$36</f>
        <v>30950</v>
      </c>
      <c r="C243" s="21">
        <f>+'Summary Medians'!$X$36</f>
        <v>58590</v>
      </c>
      <c r="D243" s="21">
        <f>+'Summary Medians'!$AD$36</f>
        <v>55162</v>
      </c>
      <c r="E243" s="21">
        <f>+'Summary Medians'!$AJ$36</f>
        <v>32838</v>
      </c>
      <c r="F243" s="21">
        <f>+'Summary Medians'!$AP$36</f>
        <v>51822</v>
      </c>
      <c r="G243" s="21">
        <f>+'Summary Medians'!$AV$36</f>
        <v>0</v>
      </c>
      <c r="H243" s="19">
        <f>+'Summary Medians'!$BB$36</f>
        <v>39272</v>
      </c>
    </row>
    <row r="244" spans="1:8" x14ac:dyDescent="0.2">
      <c r="A244" s="2" t="s">
        <v>40</v>
      </c>
      <c r="B244" s="21">
        <f>+'Summary Medians'!$R$53</f>
        <v>19833</v>
      </c>
      <c r="C244" s="21">
        <f>+'Summary Medians'!$X$53</f>
        <v>39295</v>
      </c>
      <c r="D244" s="21"/>
      <c r="E244" s="21">
        <f>+'Summary Medians'!$AJ$53</f>
        <v>26345</v>
      </c>
      <c r="F244" s="21">
        <f>+'Summary Medians'!$AP$53</f>
        <v>0</v>
      </c>
      <c r="G244" s="21">
        <f>+'Summary Medians'!$AV$53</f>
        <v>0</v>
      </c>
      <c r="H244" s="19">
        <f>+'Summary Medians'!$BB$53</f>
        <v>0</v>
      </c>
    </row>
    <row r="245" spans="1:8" x14ac:dyDescent="0.2">
      <c r="A245" s="2" t="s">
        <v>70</v>
      </c>
      <c r="B245" s="21">
        <f>+'Summary Medians'!$R$70</f>
        <v>0</v>
      </c>
      <c r="C245" s="21">
        <f>+'Summary Medians'!$X$70</f>
        <v>0</v>
      </c>
      <c r="D245" s="21"/>
      <c r="E245" s="21">
        <f>+'Summary Medians'!$AJ$70</f>
        <v>0</v>
      </c>
      <c r="F245" s="21">
        <f>+'Summary Medians'!$AP$70</f>
        <v>0</v>
      </c>
      <c r="G245" s="21">
        <f>+'Summary Medians'!$AV$70</f>
        <v>0</v>
      </c>
      <c r="H245" s="19">
        <f>+'Summary Medians'!$BB$70</f>
        <v>0</v>
      </c>
    </row>
    <row r="246" spans="1:8" x14ac:dyDescent="0.2">
      <c r="A246" s="2" t="s">
        <v>41</v>
      </c>
      <c r="B246" s="21">
        <f>+'Summary Medians'!$R$87</f>
        <v>27704</v>
      </c>
      <c r="C246" s="21">
        <f>+'Summary Medians'!$X$87</f>
        <v>55884</v>
      </c>
      <c r="D246" s="21">
        <f>+'Summary Medians'!$AD$87</f>
        <v>61650</v>
      </c>
      <c r="E246" s="21">
        <f>+'Summary Medians'!$AJ$87</f>
        <v>42962</v>
      </c>
      <c r="F246" s="21">
        <f>+'Summary Medians'!$AP$87</f>
        <v>0</v>
      </c>
      <c r="G246" s="21">
        <f>+'Summary Medians'!$AV$87</f>
        <v>0</v>
      </c>
      <c r="H246" s="19">
        <f>+'Summary Medians'!$BB$87</f>
        <v>47911</v>
      </c>
    </row>
    <row r="247" spans="1:8" x14ac:dyDescent="0.2">
      <c r="A247" s="2"/>
      <c r="B247" s="21"/>
      <c r="C247" s="21"/>
      <c r="D247" s="21"/>
      <c r="E247" s="21"/>
      <c r="F247" s="21"/>
      <c r="G247" s="21"/>
      <c r="H247" s="19"/>
    </row>
    <row r="248" spans="1:8" x14ac:dyDescent="0.2">
      <c r="A248" s="2" t="s">
        <v>42</v>
      </c>
      <c r="B248" s="21">
        <f>+'Summary Medians'!$R$104</f>
        <v>34726</v>
      </c>
      <c r="C248" s="21">
        <f>+'Summary Medians'!$X$104</f>
        <v>46380</v>
      </c>
      <c r="D248" s="21">
        <f>+'Summary Medians'!$AD$104</f>
        <v>44776</v>
      </c>
      <c r="E248" s="21">
        <f>+'Summary Medians'!$AJ$104</f>
        <v>35250</v>
      </c>
      <c r="F248" s="21">
        <f>+'Summary Medians'!$AP$104</f>
        <v>0</v>
      </c>
      <c r="G248" s="21">
        <f>+'Summary Medians'!$AV$104</f>
        <v>0</v>
      </c>
      <c r="H248" s="19">
        <f>+'Summary Medians'!$BB$104</f>
        <v>31370</v>
      </c>
    </row>
    <row r="249" spans="1:8" x14ac:dyDescent="0.2">
      <c r="A249" s="2" t="s">
        <v>43</v>
      </c>
      <c r="B249" s="21">
        <f>+'Summary Medians'!$R$121</f>
        <v>31716</v>
      </c>
      <c r="C249" s="21">
        <f>+'Summary Medians'!$X$121</f>
        <v>50785</v>
      </c>
      <c r="D249" s="21">
        <f>+'Summary Medians'!$AD$121</f>
        <v>54440</v>
      </c>
      <c r="E249" s="21">
        <f>+'Summary Medians'!$AJ$121</f>
        <v>40456</v>
      </c>
      <c r="F249" s="21">
        <f>+'Summary Medians'!$AP$121</f>
        <v>0</v>
      </c>
      <c r="G249" s="21">
        <f>+'Summary Medians'!$AV$121</f>
        <v>0</v>
      </c>
      <c r="H249" s="19">
        <f>+'Summary Medians'!$BB$121</f>
        <v>0</v>
      </c>
    </row>
    <row r="250" spans="1:8" x14ac:dyDescent="0.2">
      <c r="A250" s="2" t="s">
        <v>44</v>
      </c>
      <c r="B250" s="21">
        <f>+'Summary Medians'!$R$138</f>
        <v>25257</v>
      </c>
      <c r="C250" s="21">
        <f>+'Summary Medians'!$X$138</f>
        <v>36456</v>
      </c>
      <c r="D250" s="21">
        <f>+'Summary Medians'!$AD$138</f>
        <v>32391</v>
      </c>
      <c r="E250" s="21">
        <f>+'Summary Medians'!$AJ$138</f>
        <v>30813</v>
      </c>
      <c r="F250" s="21">
        <f>+'Summary Medians'!$AP$138</f>
        <v>0</v>
      </c>
      <c r="G250" s="21">
        <f>+'Summary Medians'!$AV$138</f>
        <v>0</v>
      </c>
      <c r="H250" s="19">
        <f>+'Summary Medians'!$BB$138</f>
        <v>0</v>
      </c>
    </row>
    <row r="251" spans="1:8" x14ac:dyDescent="0.2">
      <c r="A251" s="2" t="s">
        <v>45</v>
      </c>
      <c r="B251" s="21">
        <f>+'Summary Medians'!$R$155</f>
        <v>37292</v>
      </c>
      <c r="C251" s="21">
        <f>+'Summary Medians'!$X$155</f>
        <v>50617</v>
      </c>
      <c r="D251" s="21">
        <f>+'Summary Medians'!$AD$155</f>
        <v>55979</v>
      </c>
      <c r="E251" s="21">
        <f>+'Summary Medians'!$AJ$155</f>
        <v>40800</v>
      </c>
      <c r="F251" s="21">
        <f>+'Summary Medians'!$AP$155</f>
        <v>0</v>
      </c>
      <c r="G251" s="21">
        <f>+'Summary Medians'!$AV$155</f>
        <v>0</v>
      </c>
      <c r="H251" s="19">
        <f>+'Summary Medians'!$BB$155</f>
        <v>0</v>
      </c>
    </row>
    <row r="252" spans="1:8" x14ac:dyDescent="0.2">
      <c r="A252" s="2"/>
      <c r="B252" s="21"/>
      <c r="C252" s="21"/>
      <c r="D252" s="21"/>
      <c r="E252" s="21"/>
      <c r="F252" s="21"/>
      <c r="G252" s="21"/>
      <c r="H252" s="19"/>
    </row>
    <row r="253" spans="1:8" x14ac:dyDescent="0.2">
      <c r="A253" s="2" t="s">
        <v>46</v>
      </c>
      <c r="B253" s="21">
        <f>+'Summary Medians'!$R$172</f>
        <v>24692</v>
      </c>
      <c r="C253" s="21">
        <f>+'Summary Medians'!$X$172</f>
        <v>42287</v>
      </c>
      <c r="D253" s="21">
        <f>+'Summary Medians'!$AD$172</f>
        <v>43175</v>
      </c>
      <c r="E253" s="21">
        <f>+'Summary Medians'!$AJ$172</f>
        <v>27550</v>
      </c>
      <c r="F253" s="21">
        <f>+'Summary Medians'!$AP$172</f>
        <v>0</v>
      </c>
      <c r="G253" s="21">
        <f>+'Summary Medians'!$AV$172</f>
        <v>0</v>
      </c>
      <c r="H253" s="19">
        <f>+'Summary Medians'!$BB$172</f>
        <v>41504</v>
      </c>
    </row>
    <row r="254" spans="1:8" x14ac:dyDescent="0.2">
      <c r="A254" s="2" t="s">
        <v>47</v>
      </c>
      <c r="B254" s="21">
        <f>+'Summary Medians'!$R$189</f>
        <v>28787</v>
      </c>
      <c r="C254" s="21">
        <f>+'Summary Medians'!$X$189</f>
        <v>30324</v>
      </c>
      <c r="D254" s="21">
        <f>+'Summary Medians'!$AD$189</f>
        <v>33687</v>
      </c>
      <c r="E254" s="21">
        <f>+'Summary Medians'!$AJ$189</f>
        <v>35822</v>
      </c>
      <c r="F254" s="21">
        <f>+'Summary Medians'!$AP$189</f>
        <v>0</v>
      </c>
      <c r="G254" s="21">
        <f>+'Summary Medians'!$AV$189</f>
        <v>0</v>
      </c>
      <c r="H254" s="19">
        <f>+'Summary Medians'!$BB$189</f>
        <v>36291</v>
      </c>
    </row>
    <row r="255" spans="1:8" x14ac:dyDescent="0.2">
      <c r="A255" s="2" t="s">
        <v>48</v>
      </c>
      <c r="B255" s="21">
        <f>+'Summary Medians'!$R$206</f>
        <v>28276</v>
      </c>
      <c r="C255" s="21">
        <f>+'Summary Medians'!$X$206</f>
        <v>47599</v>
      </c>
      <c r="D255" s="21">
        <f>+'Summary Medians'!$AD$206</f>
        <v>48013</v>
      </c>
      <c r="E255" s="21">
        <f>+'Summary Medians'!$AJ$206</f>
        <v>28408</v>
      </c>
      <c r="F255" s="21">
        <f>+'Summary Medians'!$AP$206</f>
        <v>27108</v>
      </c>
      <c r="G255" s="21">
        <f>+'Summary Medians'!$AV$206</f>
        <v>41569</v>
      </c>
      <c r="H255" s="19">
        <f>+'Summary Medians'!$BB$206</f>
        <v>34664</v>
      </c>
    </row>
    <row r="256" spans="1:8" x14ac:dyDescent="0.2">
      <c r="A256" s="2" t="s">
        <v>49</v>
      </c>
      <c r="B256" s="21">
        <f>+'Summary Medians'!$R$223</f>
        <v>42072</v>
      </c>
      <c r="C256" s="21">
        <f>+'Summary Medians'!$X$223</f>
        <v>65606</v>
      </c>
      <c r="D256" s="21">
        <f>+'Summary Medians'!$AD$223</f>
        <v>51152</v>
      </c>
      <c r="E256" s="21">
        <f>+'Summary Medians'!$AJ$223</f>
        <v>28367</v>
      </c>
      <c r="F256" s="21">
        <f>+'Summary Medians'!$AP$223</f>
        <v>0</v>
      </c>
      <c r="G256" s="21">
        <f>+'Summary Medians'!$AV$223</f>
        <v>0</v>
      </c>
      <c r="H256" s="19">
        <f>+'Summary Medians'!$BB$223</f>
        <v>0</v>
      </c>
    </row>
    <row r="257" spans="1:8" ht="15.75" x14ac:dyDescent="0.25">
      <c r="A257" s="2"/>
      <c r="B257" s="160"/>
      <c r="C257" s="160"/>
      <c r="D257" s="160"/>
      <c r="E257" s="160"/>
      <c r="F257" s="160"/>
      <c r="G257" s="160"/>
      <c r="H257" s="141"/>
    </row>
    <row r="258" spans="1:8" x14ac:dyDescent="0.2">
      <c r="A258" s="2" t="s">
        <v>50</v>
      </c>
      <c r="B258" s="21">
        <f>+'Summary Medians'!$R$240</f>
        <v>36082</v>
      </c>
      <c r="C258" s="21">
        <f>+'Summary Medians'!$X$240</f>
        <v>56595</v>
      </c>
      <c r="D258" s="21">
        <f>+'Summary Medians'!$AD$240</f>
        <v>61180</v>
      </c>
      <c r="E258" s="21">
        <f>+'Summary Medians'!$AJ$240</f>
        <v>34772</v>
      </c>
      <c r="F258" s="21">
        <f>+'Summary Medians'!$AP$240</f>
        <v>0</v>
      </c>
      <c r="G258" s="21">
        <f>+'Summary Medians'!$AV$240</f>
        <v>0</v>
      </c>
      <c r="H258" s="19">
        <f>+'Summary Medians'!$BB$240</f>
        <v>44718</v>
      </c>
    </row>
    <row r="259" spans="1:8" x14ac:dyDescent="0.2">
      <c r="A259" s="6" t="s">
        <v>51</v>
      </c>
      <c r="B259" s="21">
        <f>+'Summary Medians'!$R$257</f>
        <v>25904</v>
      </c>
      <c r="C259" s="21">
        <f>+'Summary Medians'!$X$257</f>
        <v>36330</v>
      </c>
      <c r="D259" s="21">
        <f>+'Summary Medians'!$AD$257</f>
        <v>38152</v>
      </c>
      <c r="E259" s="21">
        <f>+'Summary Medians'!$AJ$257</f>
        <v>21681</v>
      </c>
      <c r="F259" s="21">
        <f>+'Summary Medians'!$AP$257</f>
        <v>20816</v>
      </c>
      <c r="G259" s="21">
        <f>+'Summary Medians'!$AV$257</f>
        <v>40832</v>
      </c>
      <c r="H259" s="19">
        <f>+'Summary Medians'!$BB$257</f>
        <v>37789</v>
      </c>
    </row>
    <row r="260" spans="1:8" x14ac:dyDescent="0.2">
      <c r="A260" s="2" t="s">
        <v>76</v>
      </c>
      <c r="B260" s="21">
        <f>+'Summary Medians'!$R$274</f>
        <v>38112</v>
      </c>
      <c r="C260" s="21">
        <f>+'Summary Medians'!$X$274</f>
        <v>47644</v>
      </c>
      <c r="D260" s="21">
        <f>+'Summary Medians'!$AD$274</f>
        <v>58197</v>
      </c>
      <c r="E260" s="21">
        <f>+'Summary Medians'!$AJ$274</f>
        <v>34743</v>
      </c>
      <c r="F260" s="21">
        <f>+'Summary Medians'!$AP$274</f>
        <v>0</v>
      </c>
      <c r="G260" s="21">
        <f>+'Summary Medians'!$AV$274</f>
        <v>0</v>
      </c>
      <c r="H260" s="19">
        <f>+'Summary Medians'!$BB$274</f>
        <v>44608</v>
      </c>
    </row>
    <row r="261" spans="1:8" x14ac:dyDescent="0.2">
      <c r="A261" s="8" t="s">
        <v>53</v>
      </c>
      <c r="B261" s="26">
        <f>+'Summary Medians'!$R$291</f>
        <v>30406</v>
      </c>
      <c r="C261" s="26">
        <f>+'Summary Medians'!$X$291</f>
        <v>47837</v>
      </c>
      <c r="D261" s="26">
        <f>+'Summary Medians'!$AD$291</f>
        <v>41516</v>
      </c>
      <c r="E261" s="26">
        <f>+'Summary Medians'!$AJ$291</f>
        <v>30406</v>
      </c>
      <c r="F261" s="26">
        <f>+'Summary Medians'!$AP$291</f>
        <v>0</v>
      </c>
      <c r="G261" s="26">
        <f>+'Summary Medians'!$AV$291</f>
        <v>49950</v>
      </c>
      <c r="H261" s="23">
        <f>+'Summary Medians'!$BB$291</f>
        <v>0</v>
      </c>
    </row>
    <row r="262" spans="1:8" ht="15.75" x14ac:dyDescent="0.25">
      <c r="B262" s="160"/>
      <c r="C262" s="160"/>
      <c r="D262" s="160"/>
      <c r="E262" s="160"/>
      <c r="F262" s="160"/>
      <c r="G262" s="160"/>
      <c r="H262" s="141"/>
    </row>
    <row r="263" spans="1:8" ht="25.5" customHeight="1" x14ac:dyDescent="0.2">
      <c r="A263" s="624" t="s">
        <v>68</v>
      </c>
      <c r="B263" s="624"/>
      <c r="C263" s="624"/>
      <c r="D263" s="624"/>
      <c r="E263" s="624"/>
      <c r="F263" s="624"/>
      <c r="G263" s="624"/>
      <c r="H263" s="624"/>
    </row>
    <row r="264" spans="1:8" ht="15.75" x14ac:dyDescent="0.25">
      <c r="A264" s="160"/>
      <c r="B264" s="160"/>
      <c r="C264" s="160"/>
      <c r="D264" s="160"/>
      <c r="E264" s="160"/>
      <c r="F264" s="160"/>
      <c r="G264" s="160"/>
      <c r="H264" s="218" t="s">
        <v>1144</v>
      </c>
    </row>
  </sheetData>
  <mergeCells count="28">
    <mergeCell ref="A202:H202"/>
    <mergeCell ref="A203:H203"/>
    <mergeCell ref="A230:H230"/>
    <mergeCell ref="A263:H263"/>
    <mergeCell ref="A168:H168"/>
    <mergeCell ref="A169:H169"/>
    <mergeCell ref="A170:H170"/>
    <mergeCell ref="A197:H197"/>
    <mergeCell ref="A199:H199"/>
    <mergeCell ref="A201:H201"/>
    <mergeCell ref="A166:H166"/>
    <mergeCell ref="A98:H98"/>
    <mergeCell ref="A100:J100"/>
    <mergeCell ref="A102:J102"/>
    <mergeCell ref="A103:J103"/>
    <mergeCell ref="A104:J104"/>
    <mergeCell ref="A131:J131"/>
    <mergeCell ref="A133:H133"/>
    <mergeCell ref="A135:H135"/>
    <mergeCell ref="A136:H136"/>
    <mergeCell ref="A137:H137"/>
    <mergeCell ref="A164:H164"/>
    <mergeCell ref="A66:J66"/>
    <mergeCell ref="A32:H32"/>
    <mergeCell ref="A35:J35"/>
    <mergeCell ref="A37:J37"/>
    <mergeCell ref="A38:J38"/>
    <mergeCell ref="A39:J39"/>
  </mergeCells>
  <printOptions horizontalCentered="1"/>
  <pageMargins left="0.75" right="0.75" top="1" bottom="1" header="0.75" footer="0.5"/>
  <pageSetup scale="83" firstPageNumber="134" orientation="landscape" useFirstPageNumber="1" r:id="rId1"/>
  <headerFooter alignWithMargins="0">
    <oddHeader>&amp;R&amp;"Arial,Regular"&amp;8SREB-State Data Exchange</oddHeader>
    <oddFooter>&amp;C&amp;"Arial,Regular"&amp;10C-&amp;P</oddFooter>
  </headerFooter>
  <rowBreaks count="7" manualBreakCount="7">
    <brk id="34" max="9" man="1"/>
    <brk id="67" max="9" man="1"/>
    <brk id="99" max="9" man="1"/>
    <brk id="132" max="9" man="1"/>
    <brk id="165" max="9" man="1"/>
    <brk id="198" max="9" man="1"/>
    <brk id="231"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D292"/>
  <sheetViews>
    <sheetView showGridLines="0" showZeros="0" zoomScale="80" zoomScaleNormal="80" workbookViewId="0">
      <pane xSplit="2" ySplit="2" topLeftCell="C3" activePane="bottomRight" state="frozen"/>
      <selection pane="topRight" activeCell="C1" sqref="C1"/>
      <selection pane="bottomLeft" activeCell="A3" sqref="A3"/>
      <selection pane="bottomRight" activeCell="C3" sqref="C3"/>
    </sheetView>
  </sheetViews>
  <sheetFormatPr defaultColWidth="9" defaultRowHeight="12.75" x14ac:dyDescent="0.2"/>
  <cols>
    <col min="1" max="1" width="5" style="125" customWidth="1"/>
    <col min="2" max="2" width="20.75" style="149" customWidth="1"/>
    <col min="3" max="3" width="6.625" style="125" customWidth="1"/>
    <col min="4" max="4" width="6.25" style="125" customWidth="1"/>
    <col min="5" max="5" width="7.75" style="177" customWidth="1"/>
    <col min="6" max="6" width="6.25" style="125" customWidth="1"/>
    <col min="7" max="7" width="7.125" style="125" customWidth="1"/>
    <col min="8" max="8" width="7.75" style="125" customWidth="1"/>
    <col min="9" max="10" width="6" style="125" customWidth="1"/>
    <col min="11" max="11" width="7" style="125" customWidth="1"/>
    <col min="12" max="13" width="6.25" style="125" customWidth="1"/>
    <col min="14" max="14" width="8" style="125" customWidth="1"/>
    <col min="15" max="15" width="6.25" style="125" customWidth="1"/>
    <col min="16" max="16" width="6.75" style="125" customWidth="1"/>
    <col min="17" max="17" width="8" style="125" customWidth="1"/>
    <col min="18" max="18" width="6.25" style="125" customWidth="1"/>
    <col min="19" max="19" width="6" style="125" customWidth="1"/>
    <col min="20" max="20" width="8" style="125" customWidth="1"/>
    <col min="21" max="21" width="7" style="125" customWidth="1"/>
    <col min="22" max="22" width="6.5" style="125" customWidth="1"/>
    <col min="23" max="23" width="8.25" style="125" customWidth="1"/>
    <col min="24" max="25" width="6.75" style="125" customWidth="1"/>
    <col min="26" max="26" width="8.25" style="125" customWidth="1"/>
    <col min="27" max="28" width="6.5" style="125" customWidth="1"/>
    <col min="29" max="29" width="8.25" style="125" customWidth="1"/>
    <col min="30" max="31" width="6.75" style="125" customWidth="1"/>
    <col min="32" max="32" width="8.25" style="125" customWidth="1"/>
    <col min="33" max="34" width="6.5" style="125" customWidth="1"/>
    <col min="35" max="35" width="8.25" style="125" customWidth="1"/>
    <col min="36" max="37" width="6.75" style="125" customWidth="1"/>
    <col min="38" max="38" width="8.25" style="125" customWidth="1"/>
    <col min="39" max="40" width="6.5" style="125" customWidth="1"/>
    <col min="41" max="41" width="8.25" style="125" customWidth="1"/>
    <col min="42" max="43" width="6.75" style="125" customWidth="1"/>
    <col min="44" max="44" width="8.25" style="125" customWidth="1"/>
    <col min="45" max="45" width="6.5" style="125" customWidth="1"/>
    <col min="46" max="46" width="6.75" style="125" customWidth="1"/>
    <col min="47" max="47" width="8.125" style="125" customWidth="1"/>
    <col min="48" max="48" width="6.25" style="125" customWidth="1"/>
    <col min="49" max="49" width="6.75" style="125" customWidth="1"/>
    <col min="50" max="50" width="8.125" style="125" customWidth="1"/>
    <col min="51" max="52" width="7.5" style="125" customWidth="1"/>
    <col min="53" max="53" width="8.125" style="125" customWidth="1"/>
    <col min="54" max="55" width="7.5" style="125" bestFit="1" customWidth="1"/>
    <col min="56" max="56" width="8.125" style="125" bestFit="1" customWidth="1"/>
    <col min="57" max="16384" width="9" style="125"/>
  </cols>
  <sheetData>
    <row r="1" spans="1:56" ht="25.5" x14ac:dyDescent="0.2">
      <c r="A1" s="171" t="s">
        <v>57</v>
      </c>
      <c r="B1" s="172"/>
      <c r="C1" s="150" t="s">
        <v>90</v>
      </c>
      <c r="D1" s="123"/>
      <c r="E1" s="215"/>
      <c r="F1" s="150" t="s">
        <v>91</v>
      </c>
      <c r="G1" s="150"/>
      <c r="H1" s="150"/>
      <c r="I1" s="268" t="s">
        <v>92</v>
      </c>
      <c r="J1" s="150"/>
      <c r="K1" s="150"/>
      <c r="L1" s="268" t="s">
        <v>93</v>
      </c>
      <c r="M1" s="150"/>
      <c r="N1" s="124"/>
      <c r="O1" s="122" t="s">
        <v>94</v>
      </c>
      <c r="P1" s="123"/>
      <c r="Q1" s="124"/>
      <c r="R1" s="122" t="s">
        <v>95</v>
      </c>
      <c r="S1" s="123"/>
      <c r="T1" s="124"/>
      <c r="U1" s="122" t="s">
        <v>96</v>
      </c>
      <c r="V1" s="123"/>
      <c r="W1" s="124"/>
      <c r="X1" s="122" t="s">
        <v>97</v>
      </c>
      <c r="Y1" s="123"/>
      <c r="Z1" s="124"/>
      <c r="AA1" s="122" t="s">
        <v>98</v>
      </c>
      <c r="AB1" s="123"/>
      <c r="AC1" s="124"/>
      <c r="AD1" s="122" t="s">
        <v>99</v>
      </c>
      <c r="AE1" s="123"/>
      <c r="AF1" s="124"/>
      <c r="AG1" s="122" t="s">
        <v>86</v>
      </c>
      <c r="AH1" s="123"/>
      <c r="AI1" s="124"/>
      <c r="AJ1" s="122" t="s">
        <v>32</v>
      </c>
      <c r="AK1" s="123"/>
      <c r="AL1" s="124"/>
      <c r="AM1" s="122" t="s">
        <v>33</v>
      </c>
      <c r="AN1" s="123"/>
      <c r="AO1" s="124"/>
      <c r="AP1" s="122" t="s">
        <v>34</v>
      </c>
      <c r="AQ1" s="123"/>
      <c r="AR1" s="124"/>
      <c r="AS1" s="122" t="s">
        <v>84</v>
      </c>
      <c r="AT1" s="123"/>
      <c r="AU1" s="124"/>
      <c r="AV1" s="122" t="s">
        <v>83</v>
      </c>
      <c r="AW1" s="123"/>
      <c r="AX1" s="124"/>
      <c r="AY1" s="122" t="s">
        <v>82</v>
      </c>
      <c r="AZ1" s="123"/>
      <c r="BA1" s="124"/>
      <c r="BB1" s="122" t="s">
        <v>81</v>
      </c>
      <c r="BC1" s="123"/>
      <c r="BD1" s="124"/>
    </row>
    <row r="2" spans="1:56" s="128" customFormat="1" ht="25.5" x14ac:dyDescent="0.2">
      <c r="A2" s="126" t="s">
        <v>131</v>
      </c>
      <c r="B2" s="207" t="s">
        <v>72</v>
      </c>
      <c r="C2" s="202" t="s">
        <v>87</v>
      </c>
      <c r="D2" s="127" t="s">
        <v>88</v>
      </c>
      <c r="E2" s="178" t="s">
        <v>89</v>
      </c>
      <c r="F2" s="202" t="s">
        <v>87</v>
      </c>
      <c r="G2" s="127" t="s">
        <v>88</v>
      </c>
      <c r="H2" s="155" t="s">
        <v>89</v>
      </c>
      <c r="I2" s="126" t="s">
        <v>87</v>
      </c>
      <c r="J2" s="202" t="s">
        <v>88</v>
      </c>
      <c r="K2" s="155" t="s">
        <v>89</v>
      </c>
      <c r="L2" s="269" t="s">
        <v>87</v>
      </c>
      <c r="M2" s="202" t="s">
        <v>88</v>
      </c>
      <c r="N2" s="154" t="s">
        <v>89</v>
      </c>
      <c r="O2" s="127" t="s">
        <v>87</v>
      </c>
      <c r="P2" s="127" t="s">
        <v>88</v>
      </c>
      <c r="Q2" s="154" t="s">
        <v>89</v>
      </c>
      <c r="R2" s="127" t="s">
        <v>87</v>
      </c>
      <c r="S2" s="127" t="s">
        <v>88</v>
      </c>
      <c r="T2" s="154" t="s">
        <v>89</v>
      </c>
      <c r="U2" s="127" t="s">
        <v>87</v>
      </c>
      <c r="V2" s="127" t="s">
        <v>88</v>
      </c>
      <c r="W2" s="154" t="s">
        <v>89</v>
      </c>
      <c r="X2" s="127" t="s">
        <v>87</v>
      </c>
      <c r="Y2" s="127" t="s">
        <v>88</v>
      </c>
      <c r="Z2" s="154" t="s">
        <v>89</v>
      </c>
      <c r="AA2" s="127" t="s">
        <v>87</v>
      </c>
      <c r="AB2" s="127" t="s">
        <v>88</v>
      </c>
      <c r="AC2" s="154" t="s">
        <v>89</v>
      </c>
      <c r="AD2" s="127" t="s">
        <v>87</v>
      </c>
      <c r="AE2" s="127" t="s">
        <v>88</v>
      </c>
      <c r="AF2" s="154" t="s">
        <v>89</v>
      </c>
      <c r="AG2" s="127" t="s">
        <v>87</v>
      </c>
      <c r="AH2" s="127" t="s">
        <v>88</v>
      </c>
      <c r="AI2" s="154" t="s">
        <v>89</v>
      </c>
      <c r="AJ2" s="127" t="s">
        <v>87</v>
      </c>
      <c r="AK2" s="127" t="s">
        <v>88</v>
      </c>
      <c r="AL2" s="154" t="s">
        <v>89</v>
      </c>
      <c r="AM2" s="127" t="s">
        <v>87</v>
      </c>
      <c r="AN2" s="127" t="s">
        <v>88</v>
      </c>
      <c r="AO2" s="154" t="s">
        <v>89</v>
      </c>
      <c r="AP2" s="127" t="s">
        <v>87</v>
      </c>
      <c r="AQ2" s="127" t="s">
        <v>88</v>
      </c>
      <c r="AR2" s="154" t="s">
        <v>89</v>
      </c>
      <c r="AS2" s="127" t="s">
        <v>87</v>
      </c>
      <c r="AT2" s="127" t="s">
        <v>88</v>
      </c>
      <c r="AU2" s="154" t="s">
        <v>89</v>
      </c>
      <c r="AV2" s="127" t="s">
        <v>87</v>
      </c>
      <c r="AW2" s="127" t="s">
        <v>88</v>
      </c>
      <c r="AX2" s="154" t="s">
        <v>89</v>
      </c>
      <c r="AY2" s="127" t="s">
        <v>87</v>
      </c>
      <c r="AZ2" s="127" t="s">
        <v>88</v>
      </c>
      <c r="BA2" s="154" t="s">
        <v>89</v>
      </c>
      <c r="BB2" s="127" t="s">
        <v>87</v>
      </c>
      <c r="BC2" s="127" t="s">
        <v>88</v>
      </c>
      <c r="BD2" s="154" t="s">
        <v>89</v>
      </c>
    </row>
    <row r="3" spans="1:56" x14ac:dyDescent="0.2">
      <c r="A3" s="129" t="s">
        <v>80</v>
      </c>
      <c r="B3" s="149" t="s">
        <v>114</v>
      </c>
      <c r="C3" s="131">
        <v>8540</v>
      </c>
      <c r="D3" s="131">
        <v>9000</v>
      </c>
      <c r="E3" s="173">
        <f t="shared" ref="E3:E16" si="0">IF(C3&gt;0,(((D3-C3)/C3)*100),0)</f>
        <v>5.3864168618266977</v>
      </c>
      <c r="F3" s="131">
        <v>21873</v>
      </c>
      <c r="G3" s="131">
        <v>23048</v>
      </c>
      <c r="H3" s="152">
        <f t="shared" ref="H3:H18" si="1">IF(F3&gt;0,(((G3-F3)/F3)*100),0)</f>
        <v>5.3719197183742509</v>
      </c>
      <c r="I3" s="130">
        <v>9550</v>
      </c>
      <c r="J3" s="131">
        <v>10241</v>
      </c>
      <c r="K3" s="152">
        <f t="shared" ref="K3:K9" si="2">IF(I3&gt;0,(((J3-I3)/I3)*100),0)</f>
        <v>7.2356020942408383</v>
      </c>
      <c r="L3" s="130">
        <v>21812</v>
      </c>
      <c r="M3" s="131">
        <v>23087</v>
      </c>
      <c r="N3" s="132">
        <f t="shared" ref="N3:N9" si="3">IF(L3&gt;0,(((M3-L3)/L3)*100),0)</f>
        <v>5.8454061984228867</v>
      </c>
      <c r="O3" s="587"/>
      <c r="P3" s="588"/>
      <c r="Q3" s="589"/>
      <c r="R3" s="587"/>
      <c r="S3" s="588"/>
      <c r="T3" s="589"/>
      <c r="U3" s="587"/>
      <c r="V3" s="588"/>
      <c r="W3" s="589"/>
      <c r="X3" s="587"/>
      <c r="Y3" s="588"/>
      <c r="Z3" s="589"/>
      <c r="AA3" s="587"/>
      <c r="AB3" s="588"/>
      <c r="AC3" s="589"/>
      <c r="AD3" s="587"/>
      <c r="AE3" s="588"/>
      <c r="AF3" s="589"/>
      <c r="AG3" s="587"/>
      <c r="AH3" s="588"/>
      <c r="AI3" s="589"/>
      <c r="AJ3" s="587"/>
      <c r="AK3" s="588"/>
      <c r="AL3" s="589"/>
      <c r="AM3" s="587"/>
      <c r="AN3" s="588"/>
      <c r="AO3" s="589"/>
      <c r="AP3" s="587"/>
      <c r="AQ3" s="588"/>
      <c r="AR3" s="589"/>
      <c r="AS3" s="587"/>
      <c r="AT3" s="588"/>
      <c r="AU3" s="589"/>
      <c r="AV3" s="587"/>
      <c r="AW3" s="588"/>
      <c r="AX3" s="589"/>
      <c r="AY3" s="587"/>
      <c r="AZ3" s="588"/>
      <c r="BA3" s="589"/>
      <c r="BB3" s="587"/>
      <c r="BC3" s="588"/>
      <c r="BD3" s="589"/>
    </row>
    <row r="4" spans="1:56" x14ac:dyDescent="0.2">
      <c r="A4" s="133"/>
      <c r="B4" s="149" t="s">
        <v>115</v>
      </c>
      <c r="C4" s="131">
        <v>6928</v>
      </c>
      <c r="D4" s="131">
        <v>7012</v>
      </c>
      <c r="E4" s="173">
        <f t="shared" si="0"/>
        <v>1.212471131639723</v>
      </c>
      <c r="F4" s="131">
        <v>17730</v>
      </c>
      <c r="G4" s="131">
        <v>19230</v>
      </c>
      <c r="H4" s="152">
        <f t="shared" si="1"/>
        <v>8.4602368866328259</v>
      </c>
      <c r="I4" s="130">
        <v>7906</v>
      </c>
      <c r="J4" s="131">
        <v>8561</v>
      </c>
      <c r="K4" s="152">
        <f t="shared" si="2"/>
        <v>8.2848469516822654</v>
      </c>
      <c r="L4" s="130">
        <v>20100</v>
      </c>
      <c r="M4" s="131">
        <v>19302</v>
      </c>
      <c r="N4" s="595">
        <f t="shared" si="3"/>
        <v>-3.9701492537313436</v>
      </c>
      <c r="O4" s="587"/>
      <c r="P4" s="588"/>
      <c r="Q4" s="589"/>
      <c r="R4" s="587"/>
      <c r="S4" s="588"/>
      <c r="T4" s="589"/>
      <c r="U4" s="587"/>
      <c r="V4" s="588"/>
      <c r="W4" s="589"/>
      <c r="X4" s="587"/>
      <c r="Y4" s="588"/>
      <c r="Z4" s="589"/>
      <c r="AA4" s="587"/>
      <c r="AB4" s="588"/>
      <c r="AC4" s="589"/>
      <c r="AD4" s="587"/>
      <c r="AE4" s="588"/>
      <c r="AF4" s="589"/>
      <c r="AG4" s="587"/>
      <c r="AH4" s="588"/>
      <c r="AI4" s="589"/>
      <c r="AJ4" s="587"/>
      <c r="AK4" s="588"/>
      <c r="AL4" s="589"/>
      <c r="AM4" s="587"/>
      <c r="AN4" s="588"/>
      <c r="AO4" s="589"/>
      <c r="AP4" s="587"/>
      <c r="AQ4" s="588"/>
      <c r="AR4" s="589"/>
      <c r="AS4" s="587"/>
      <c r="AT4" s="588"/>
      <c r="AU4" s="589"/>
      <c r="AV4" s="587"/>
      <c r="AW4" s="588"/>
      <c r="AX4" s="589"/>
      <c r="AY4" s="587"/>
      <c r="AZ4" s="588"/>
      <c r="BA4" s="589"/>
      <c r="BB4" s="587"/>
      <c r="BC4" s="588"/>
      <c r="BD4" s="589"/>
    </row>
    <row r="5" spans="1:56" x14ac:dyDescent="0.2">
      <c r="A5" s="133"/>
      <c r="B5" s="149" t="s">
        <v>116</v>
      </c>
      <c r="C5" s="131">
        <v>6690</v>
      </c>
      <c r="D5" s="131">
        <v>6933</v>
      </c>
      <c r="E5" s="173">
        <f t="shared" si="0"/>
        <v>3.6322869955156949</v>
      </c>
      <c r="F5" s="131">
        <v>16512</v>
      </c>
      <c r="G5" s="131">
        <v>17344</v>
      </c>
      <c r="H5" s="152">
        <f t="shared" si="1"/>
        <v>5.0387596899224807</v>
      </c>
      <c r="I5" s="130">
        <v>7260</v>
      </c>
      <c r="J5" s="131">
        <v>7621</v>
      </c>
      <c r="K5" s="152">
        <f t="shared" si="2"/>
        <v>4.9724517906336088</v>
      </c>
      <c r="L5" s="130">
        <v>15475</v>
      </c>
      <c r="M5" s="131">
        <v>16733</v>
      </c>
      <c r="N5" s="132">
        <f t="shared" si="3"/>
        <v>8.1292407108239093</v>
      </c>
      <c r="O5" s="587"/>
      <c r="P5" s="588"/>
      <c r="Q5" s="589"/>
      <c r="R5" s="587"/>
      <c r="S5" s="588"/>
      <c r="T5" s="589"/>
      <c r="U5" s="587"/>
      <c r="V5" s="588"/>
      <c r="W5" s="589"/>
      <c r="X5" s="587"/>
      <c r="Y5" s="588"/>
      <c r="Z5" s="589"/>
      <c r="AA5" s="587"/>
      <c r="AB5" s="588"/>
      <c r="AC5" s="589"/>
      <c r="AD5" s="587"/>
      <c r="AE5" s="588"/>
      <c r="AF5" s="589"/>
      <c r="AG5" s="587"/>
      <c r="AH5" s="588"/>
      <c r="AI5" s="589"/>
      <c r="AJ5" s="587"/>
      <c r="AK5" s="588"/>
      <c r="AL5" s="589"/>
      <c r="AM5" s="587"/>
      <c r="AN5" s="588"/>
      <c r="AO5" s="589"/>
      <c r="AP5" s="587"/>
      <c r="AQ5" s="588"/>
      <c r="AR5" s="589"/>
      <c r="AS5" s="587"/>
      <c r="AT5" s="588"/>
      <c r="AU5" s="589"/>
      <c r="AV5" s="587"/>
      <c r="AW5" s="588"/>
      <c r="AX5" s="589"/>
      <c r="AY5" s="587"/>
      <c r="AZ5" s="588"/>
      <c r="BA5" s="589"/>
      <c r="BB5" s="587"/>
      <c r="BC5" s="588"/>
      <c r="BD5" s="589"/>
    </row>
    <row r="6" spans="1:56" x14ac:dyDescent="0.2">
      <c r="A6" s="133"/>
      <c r="B6" s="149" t="s">
        <v>117</v>
      </c>
      <c r="C6" s="131">
        <v>6315</v>
      </c>
      <c r="D6" s="131">
        <v>6528</v>
      </c>
      <c r="E6" s="173">
        <f t="shared" si="0"/>
        <v>3.3729216152018999</v>
      </c>
      <c r="F6" s="131">
        <v>15429</v>
      </c>
      <c r="G6" s="131">
        <v>15991</v>
      </c>
      <c r="H6" s="152">
        <f t="shared" si="1"/>
        <v>3.6424914122755849</v>
      </c>
      <c r="I6" s="130">
        <v>6758</v>
      </c>
      <c r="J6" s="131">
        <v>6866</v>
      </c>
      <c r="K6" s="152">
        <f t="shared" si="2"/>
        <v>1.5981059485054749</v>
      </c>
      <c r="L6" s="130">
        <v>16596</v>
      </c>
      <c r="M6" s="131">
        <v>16464</v>
      </c>
      <c r="N6" s="595">
        <f t="shared" si="3"/>
        <v>-0.79537237888647871</v>
      </c>
      <c r="O6" s="587"/>
      <c r="P6" s="588"/>
      <c r="Q6" s="589"/>
      <c r="R6" s="587"/>
      <c r="S6" s="588"/>
      <c r="T6" s="589"/>
      <c r="U6" s="587"/>
      <c r="V6" s="588"/>
      <c r="W6" s="589"/>
      <c r="X6" s="587"/>
      <c r="Y6" s="588"/>
      <c r="Z6" s="589"/>
      <c r="AA6" s="587"/>
      <c r="AB6" s="588"/>
      <c r="AC6" s="589"/>
      <c r="AD6" s="587"/>
      <c r="AE6" s="588"/>
      <c r="AF6" s="589"/>
      <c r="AG6" s="587"/>
      <c r="AH6" s="588"/>
      <c r="AI6" s="589"/>
      <c r="AJ6" s="587"/>
      <c r="AK6" s="588"/>
      <c r="AL6" s="589"/>
      <c r="AM6" s="587"/>
      <c r="AN6" s="588"/>
      <c r="AO6" s="589"/>
      <c r="AP6" s="587"/>
      <c r="AQ6" s="588"/>
      <c r="AR6" s="589"/>
      <c r="AS6" s="587"/>
      <c r="AT6" s="588"/>
      <c r="AU6" s="589"/>
      <c r="AV6" s="587"/>
      <c r="AW6" s="588"/>
      <c r="AX6" s="589"/>
      <c r="AY6" s="587"/>
      <c r="AZ6" s="588"/>
      <c r="BA6" s="589"/>
      <c r="BB6" s="587"/>
      <c r="BC6" s="588"/>
      <c r="BD6" s="589"/>
    </row>
    <row r="7" spans="1:56" x14ac:dyDescent="0.2">
      <c r="A7" s="133"/>
      <c r="B7" s="149" t="s">
        <v>118</v>
      </c>
      <c r="C7" s="131">
        <v>5748</v>
      </c>
      <c r="D7" s="131">
        <v>5916</v>
      </c>
      <c r="E7" s="173">
        <f t="shared" si="0"/>
        <v>2.9227557411273484</v>
      </c>
      <c r="F7" s="131">
        <v>14453</v>
      </c>
      <c r="G7" s="131">
        <v>15450</v>
      </c>
      <c r="H7" s="152">
        <f t="shared" si="1"/>
        <v>6.8982218224590053</v>
      </c>
      <c r="I7" s="130">
        <v>5831</v>
      </c>
      <c r="J7" s="131">
        <v>6060</v>
      </c>
      <c r="K7" s="152">
        <f t="shared" si="2"/>
        <v>3.9272851997942033</v>
      </c>
      <c r="L7" s="130">
        <v>13520</v>
      </c>
      <c r="M7" s="131">
        <v>14512</v>
      </c>
      <c r="N7" s="132">
        <f t="shared" si="3"/>
        <v>7.337278106508875</v>
      </c>
      <c r="O7" s="587"/>
      <c r="P7" s="588"/>
      <c r="Q7" s="589"/>
      <c r="R7" s="587"/>
      <c r="S7" s="588"/>
      <c r="T7" s="589"/>
      <c r="U7" s="587"/>
      <c r="V7" s="588"/>
      <c r="W7" s="589"/>
      <c r="X7" s="587"/>
      <c r="Y7" s="588"/>
      <c r="Z7" s="589"/>
      <c r="AA7" s="587"/>
      <c r="AB7" s="588"/>
      <c r="AC7" s="589"/>
      <c r="AD7" s="587"/>
      <c r="AE7" s="588"/>
      <c r="AF7" s="589"/>
      <c r="AG7" s="587"/>
      <c r="AH7" s="588"/>
      <c r="AI7" s="589"/>
      <c r="AJ7" s="587"/>
      <c r="AK7" s="588"/>
      <c r="AL7" s="589"/>
      <c r="AM7" s="587"/>
      <c r="AN7" s="588"/>
      <c r="AO7" s="589"/>
      <c r="AP7" s="587"/>
      <c r="AQ7" s="588"/>
      <c r="AR7" s="589"/>
      <c r="AS7" s="587"/>
      <c r="AT7" s="588"/>
      <c r="AU7" s="589"/>
      <c r="AV7" s="587"/>
      <c r="AW7" s="588"/>
      <c r="AX7" s="589"/>
      <c r="AY7" s="587"/>
      <c r="AZ7" s="588"/>
      <c r="BA7" s="589"/>
      <c r="BB7" s="587"/>
      <c r="BC7" s="588"/>
      <c r="BD7" s="589"/>
    </row>
    <row r="8" spans="1:56" x14ac:dyDescent="0.2">
      <c r="A8" s="133"/>
      <c r="B8" s="149" t="s">
        <v>119</v>
      </c>
      <c r="C8" s="131">
        <v>5340</v>
      </c>
      <c r="D8" s="131">
        <v>5653</v>
      </c>
      <c r="E8" s="173">
        <f t="shared" si="0"/>
        <v>5.8614232209737827</v>
      </c>
      <c r="F8" s="131">
        <v>13140</v>
      </c>
      <c r="G8" s="131">
        <v>13824</v>
      </c>
      <c r="H8" s="152">
        <f t="shared" si="1"/>
        <v>5.2054794520547949</v>
      </c>
      <c r="I8" s="130">
        <v>5882</v>
      </c>
      <c r="J8" s="131">
        <v>6383</v>
      </c>
      <c r="K8" s="152">
        <f t="shared" si="2"/>
        <v>8.5175110506630407</v>
      </c>
      <c r="L8" s="130">
        <v>14087</v>
      </c>
      <c r="M8" s="131">
        <v>15212</v>
      </c>
      <c r="N8" s="132">
        <f t="shared" si="3"/>
        <v>7.986086462696103</v>
      </c>
      <c r="O8" s="587"/>
      <c r="P8" s="588"/>
      <c r="Q8" s="589"/>
      <c r="R8" s="587"/>
      <c r="S8" s="588"/>
      <c r="T8" s="589"/>
      <c r="U8" s="587"/>
      <c r="V8" s="588"/>
      <c r="W8" s="589"/>
      <c r="X8" s="587"/>
      <c r="Y8" s="588"/>
      <c r="Z8" s="589"/>
      <c r="AA8" s="587"/>
      <c r="AB8" s="588"/>
      <c r="AC8" s="589"/>
      <c r="AD8" s="587"/>
      <c r="AE8" s="588"/>
      <c r="AF8" s="589"/>
      <c r="AG8" s="587"/>
      <c r="AH8" s="588"/>
      <c r="AI8" s="589"/>
      <c r="AJ8" s="587"/>
      <c r="AK8" s="588"/>
      <c r="AL8" s="589"/>
      <c r="AM8" s="587"/>
      <c r="AN8" s="588"/>
      <c r="AO8" s="589"/>
      <c r="AP8" s="587"/>
      <c r="AQ8" s="588"/>
      <c r="AR8" s="589"/>
      <c r="AS8" s="587"/>
      <c r="AT8" s="588"/>
      <c r="AU8" s="589"/>
      <c r="AV8" s="587"/>
      <c r="AW8" s="588"/>
      <c r="AX8" s="589"/>
      <c r="AY8" s="587"/>
      <c r="AZ8" s="588"/>
      <c r="BA8" s="589"/>
      <c r="BB8" s="587"/>
      <c r="BC8" s="588"/>
      <c r="BD8" s="589"/>
    </row>
    <row r="9" spans="1:56" s="217" customFormat="1" ht="19.5" customHeight="1" x14ac:dyDescent="0.25">
      <c r="A9" s="216"/>
      <c r="B9" s="209" t="s">
        <v>79</v>
      </c>
      <c r="C9" s="151">
        <v>6532</v>
      </c>
      <c r="D9" s="151">
        <v>6858</v>
      </c>
      <c r="E9" s="174">
        <f t="shared" si="0"/>
        <v>4.9908144519289648</v>
      </c>
      <c r="F9" s="151">
        <v>17002</v>
      </c>
      <c r="G9" s="151">
        <v>17730</v>
      </c>
      <c r="H9" s="153">
        <f t="shared" si="1"/>
        <v>4.2818491942124455</v>
      </c>
      <c r="I9" s="203">
        <v>7290</v>
      </c>
      <c r="J9" s="151">
        <v>7771</v>
      </c>
      <c r="K9" s="153">
        <f t="shared" si="2"/>
        <v>6.5980795610425247</v>
      </c>
      <c r="L9" s="203">
        <v>16942</v>
      </c>
      <c r="M9" s="151">
        <v>17603</v>
      </c>
      <c r="N9" s="148">
        <f t="shared" si="3"/>
        <v>3.9015464526029984</v>
      </c>
      <c r="O9" s="590"/>
      <c r="P9" s="591"/>
      <c r="Q9" s="592"/>
      <c r="R9" s="590"/>
      <c r="S9" s="591"/>
      <c r="T9" s="592"/>
      <c r="U9" s="590"/>
      <c r="V9" s="591"/>
      <c r="W9" s="592"/>
      <c r="X9" s="590"/>
      <c r="Y9" s="591"/>
      <c r="Z9" s="592"/>
      <c r="AA9" s="590"/>
      <c r="AB9" s="591"/>
      <c r="AC9" s="592"/>
      <c r="AD9" s="590"/>
      <c r="AE9" s="591"/>
      <c r="AF9" s="592"/>
      <c r="AG9" s="590"/>
      <c r="AH9" s="591"/>
      <c r="AI9" s="592"/>
      <c r="AJ9" s="590"/>
      <c r="AK9" s="591"/>
      <c r="AL9" s="592"/>
      <c r="AM9" s="590"/>
      <c r="AN9" s="591"/>
      <c r="AO9" s="592"/>
      <c r="AP9" s="590"/>
      <c r="AQ9" s="591"/>
      <c r="AR9" s="592"/>
      <c r="AS9" s="590"/>
      <c r="AT9" s="591"/>
      <c r="AU9" s="592"/>
      <c r="AV9" s="590"/>
      <c r="AW9" s="591"/>
      <c r="AX9" s="592"/>
      <c r="AY9" s="590"/>
      <c r="AZ9" s="591"/>
      <c r="BA9" s="592"/>
      <c r="BB9" s="590"/>
      <c r="BC9" s="591"/>
      <c r="BD9" s="592"/>
    </row>
    <row r="10" spans="1:56" x14ac:dyDescent="0.2">
      <c r="A10" s="133"/>
      <c r="B10" s="149" t="s">
        <v>120</v>
      </c>
      <c r="C10" s="131">
        <v>3066</v>
      </c>
      <c r="D10" s="131">
        <v>3142</v>
      </c>
      <c r="E10" s="173">
        <f t="shared" si="0"/>
        <v>2.4787997390737115</v>
      </c>
      <c r="F10" s="131">
        <v>10757</v>
      </c>
      <c r="G10" s="131">
        <v>11289</v>
      </c>
      <c r="H10" s="152">
        <f t="shared" si="1"/>
        <v>4.9456168076601283</v>
      </c>
      <c r="I10" s="130"/>
      <c r="J10" s="131"/>
      <c r="K10" s="152"/>
      <c r="L10" s="130"/>
      <c r="M10" s="131"/>
      <c r="N10" s="132"/>
      <c r="O10" s="587"/>
      <c r="P10" s="588"/>
      <c r="Q10" s="589"/>
      <c r="R10" s="587"/>
      <c r="S10" s="588"/>
      <c r="T10" s="589"/>
      <c r="U10" s="587"/>
      <c r="V10" s="588"/>
      <c r="W10" s="589"/>
      <c r="X10" s="587"/>
      <c r="Y10" s="588"/>
      <c r="Z10" s="589"/>
      <c r="AA10" s="587"/>
      <c r="AB10" s="588"/>
      <c r="AC10" s="589"/>
      <c r="AD10" s="587"/>
      <c r="AE10" s="588"/>
      <c r="AF10" s="589"/>
      <c r="AG10" s="587"/>
      <c r="AH10" s="588"/>
      <c r="AI10" s="589"/>
      <c r="AJ10" s="587"/>
      <c r="AK10" s="588"/>
      <c r="AL10" s="589"/>
      <c r="AM10" s="587"/>
      <c r="AN10" s="588"/>
      <c r="AO10" s="589"/>
      <c r="AP10" s="587"/>
      <c r="AQ10" s="588"/>
      <c r="AR10" s="589"/>
      <c r="AS10" s="587"/>
      <c r="AT10" s="588"/>
      <c r="AU10" s="589"/>
      <c r="AV10" s="587"/>
      <c r="AW10" s="588"/>
      <c r="AX10" s="589"/>
      <c r="AY10" s="587"/>
      <c r="AZ10" s="588"/>
      <c r="BA10" s="589"/>
      <c r="BB10" s="587"/>
      <c r="BC10" s="588"/>
      <c r="BD10" s="589"/>
    </row>
    <row r="11" spans="1:56" x14ac:dyDescent="0.2">
      <c r="A11" s="133"/>
      <c r="B11" s="149" t="s">
        <v>121</v>
      </c>
      <c r="C11" s="131">
        <v>2905</v>
      </c>
      <c r="D11" s="131">
        <v>2997</v>
      </c>
      <c r="E11" s="173">
        <f t="shared" si="0"/>
        <v>3.1669535283993113</v>
      </c>
      <c r="F11" s="131">
        <v>7886</v>
      </c>
      <c r="G11" s="131">
        <v>8237</v>
      </c>
      <c r="H11" s="152">
        <f t="shared" si="1"/>
        <v>4.4509256910981492</v>
      </c>
      <c r="I11" s="130"/>
      <c r="J11" s="131"/>
      <c r="K11" s="152"/>
      <c r="L11" s="130"/>
      <c r="M11" s="131"/>
      <c r="N11" s="132"/>
      <c r="O11" s="587"/>
      <c r="P11" s="588"/>
      <c r="Q11" s="589"/>
      <c r="R11" s="587"/>
      <c r="S11" s="588"/>
      <c r="T11" s="589"/>
      <c r="U11" s="587"/>
      <c r="V11" s="588"/>
      <c r="W11" s="589"/>
      <c r="X11" s="587"/>
      <c r="Y11" s="588"/>
      <c r="Z11" s="589"/>
      <c r="AA11" s="587"/>
      <c r="AB11" s="588"/>
      <c r="AC11" s="589"/>
      <c r="AD11" s="587"/>
      <c r="AE11" s="588"/>
      <c r="AF11" s="589"/>
      <c r="AG11" s="587"/>
      <c r="AH11" s="588"/>
      <c r="AI11" s="589"/>
      <c r="AJ11" s="587"/>
      <c r="AK11" s="588"/>
      <c r="AL11" s="589"/>
      <c r="AM11" s="587"/>
      <c r="AN11" s="588"/>
      <c r="AO11" s="589"/>
      <c r="AP11" s="587"/>
      <c r="AQ11" s="588"/>
      <c r="AR11" s="589"/>
      <c r="AS11" s="587"/>
      <c r="AT11" s="588"/>
      <c r="AU11" s="589"/>
      <c r="AV11" s="587"/>
      <c r="AW11" s="588"/>
      <c r="AX11" s="589"/>
      <c r="AY11" s="587"/>
      <c r="AZ11" s="588"/>
      <c r="BA11" s="589"/>
      <c r="BB11" s="587"/>
      <c r="BC11" s="588"/>
      <c r="BD11" s="589"/>
    </row>
    <row r="12" spans="1:56" x14ac:dyDescent="0.2">
      <c r="A12" s="133"/>
      <c r="B12" s="149" t="s">
        <v>122</v>
      </c>
      <c r="C12" s="131">
        <v>3086</v>
      </c>
      <c r="D12" s="131">
        <v>3238</v>
      </c>
      <c r="E12" s="173">
        <f t="shared" si="0"/>
        <v>4.9254698639014904</v>
      </c>
      <c r="F12" s="131">
        <v>7934</v>
      </c>
      <c r="G12" s="131">
        <v>8373</v>
      </c>
      <c r="H12" s="152">
        <f t="shared" si="1"/>
        <v>5.5331484749180735</v>
      </c>
      <c r="I12" s="130"/>
      <c r="J12" s="131"/>
      <c r="K12" s="152"/>
      <c r="L12" s="130"/>
      <c r="M12" s="131"/>
      <c r="N12" s="132"/>
      <c r="O12" s="587"/>
      <c r="P12" s="588"/>
      <c r="Q12" s="589"/>
      <c r="R12" s="587"/>
      <c r="S12" s="588"/>
      <c r="T12" s="589"/>
      <c r="U12" s="587"/>
      <c r="V12" s="588"/>
      <c r="W12" s="589"/>
      <c r="X12" s="587"/>
      <c r="Y12" s="588"/>
      <c r="Z12" s="589"/>
      <c r="AA12" s="587"/>
      <c r="AB12" s="588"/>
      <c r="AC12" s="589"/>
      <c r="AD12" s="587"/>
      <c r="AE12" s="588"/>
      <c r="AF12" s="589"/>
      <c r="AG12" s="587"/>
      <c r="AH12" s="588"/>
      <c r="AI12" s="589"/>
      <c r="AJ12" s="587"/>
      <c r="AK12" s="588"/>
      <c r="AL12" s="589"/>
      <c r="AM12" s="587"/>
      <c r="AN12" s="588"/>
      <c r="AO12" s="589"/>
      <c r="AP12" s="587"/>
      <c r="AQ12" s="588"/>
      <c r="AR12" s="589"/>
      <c r="AS12" s="587"/>
      <c r="AT12" s="588"/>
      <c r="AU12" s="589"/>
      <c r="AV12" s="587"/>
      <c r="AW12" s="588"/>
      <c r="AX12" s="589"/>
      <c r="AY12" s="587"/>
      <c r="AZ12" s="588"/>
      <c r="BA12" s="589"/>
      <c r="BB12" s="587"/>
      <c r="BC12" s="588"/>
      <c r="BD12" s="589"/>
    </row>
    <row r="13" spans="1:56" x14ac:dyDescent="0.2">
      <c r="A13" s="133"/>
      <c r="B13" s="149" t="s">
        <v>58</v>
      </c>
      <c r="C13" s="131">
        <v>2702</v>
      </c>
      <c r="D13" s="131">
        <v>2875</v>
      </c>
      <c r="E13" s="173">
        <f t="shared" si="0"/>
        <v>6.4026646928201325</v>
      </c>
      <c r="F13" s="131">
        <v>7350</v>
      </c>
      <c r="G13" s="131">
        <v>7410</v>
      </c>
      <c r="H13" s="152">
        <f t="shared" si="1"/>
        <v>0.81632653061224492</v>
      </c>
      <c r="I13" s="130"/>
      <c r="J13" s="131"/>
      <c r="K13" s="152"/>
      <c r="L13" s="130"/>
      <c r="M13" s="131"/>
      <c r="N13" s="132"/>
      <c r="O13" s="587"/>
      <c r="P13" s="588"/>
      <c r="Q13" s="589"/>
      <c r="R13" s="587"/>
      <c r="S13" s="588"/>
      <c r="T13" s="589"/>
      <c r="U13" s="587"/>
      <c r="V13" s="588"/>
      <c r="W13" s="589"/>
      <c r="X13" s="587"/>
      <c r="Y13" s="588"/>
      <c r="Z13" s="589"/>
      <c r="AA13" s="587"/>
      <c r="AB13" s="588"/>
      <c r="AC13" s="589"/>
      <c r="AD13" s="587"/>
      <c r="AE13" s="588"/>
      <c r="AF13" s="589"/>
      <c r="AG13" s="587"/>
      <c r="AH13" s="588"/>
      <c r="AI13" s="589"/>
      <c r="AJ13" s="587"/>
      <c r="AK13" s="588"/>
      <c r="AL13" s="589"/>
      <c r="AM13" s="587"/>
      <c r="AN13" s="588"/>
      <c r="AO13" s="589"/>
      <c r="AP13" s="587"/>
      <c r="AQ13" s="588"/>
      <c r="AR13" s="589"/>
      <c r="AS13" s="587"/>
      <c r="AT13" s="588"/>
      <c r="AU13" s="589"/>
      <c r="AV13" s="587"/>
      <c r="AW13" s="588"/>
      <c r="AX13" s="589"/>
      <c r="AY13" s="587"/>
      <c r="AZ13" s="588"/>
      <c r="BA13" s="589"/>
      <c r="BB13" s="587"/>
      <c r="BC13" s="588"/>
      <c r="BD13" s="589"/>
    </row>
    <row r="14" spans="1:56" s="217" customFormat="1" ht="20.25" customHeight="1" x14ac:dyDescent="0.25">
      <c r="A14" s="216"/>
      <c r="B14" s="209" t="s">
        <v>128</v>
      </c>
      <c r="C14" s="151">
        <v>2951</v>
      </c>
      <c r="D14" s="151">
        <v>3072</v>
      </c>
      <c r="E14" s="174">
        <f t="shared" si="0"/>
        <v>4.1003049813622505</v>
      </c>
      <c r="F14" s="151">
        <v>7904</v>
      </c>
      <c r="G14" s="151">
        <v>8271</v>
      </c>
      <c r="H14" s="153">
        <f t="shared" si="1"/>
        <v>4.6432186234817809</v>
      </c>
      <c r="I14" s="203"/>
      <c r="J14" s="151"/>
      <c r="K14" s="153"/>
      <c r="L14" s="203"/>
      <c r="M14" s="151"/>
      <c r="N14" s="148"/>
      <c r="O14" s="590"/>
      <c r="P14" s="591"/>
      <c r="Q14" s="592"/>
      <c r="R14" s="590"/>
      <c r="S14" s="591"/>
      <c r="T14" s="592"/>
      <c r="U14" s="590"/>
      <c r="V14" s="591"/>
      <c r="W14" s="592"/>
      <c r="X14" s="590"/>
      <c r="Y14" s="591"/>
      <c r="Z14" s="592"/>
      <c r="AA14" s="590"/>
      <c r="AB14" s="591"/>
      <c r="AC14" s="592"/>
      <c r="AD14" s="590"/>
      <c r="AE14" s="591"/>
      <c r="AF14" s="592"/>
      <c r="AG14" s="590"/>
      <c r="AH14" s="591"/>
      <c r="AI14" s="592"/>
      <c r="AJ14" s="590"/>
      <c r="AK14" s="591"/>
      <c r="AL14" s="592"/>
      <c r="AM14" s="590"/>
      <c r="AN14" s="591"/>
      <c r="AO14" s="592"/>
      <c r="AP14" s="590"/>
      <c r="AQ14" s="591"/>
      <c r="AR14" s="592"/>
      <c r="AS14" s="590"/>
      <c r="AT14" s="591"/>
      <c r="AU14" s="592"/>
      <c r="AV14" s="590"/>
      <c r="AW14" s="591"/>
      <c r="AX14" s="592"/>
      <c r="AY14" s="590"/>
      <c r="AZ14" s="591"/>
      <c r="BA14" s="592"/>
      <c r="BB14" s="590"/>
      <c r="BC14" s="591"/>
      <c r="BD14" s="592"/>
    </row>
    <row r="15" spans="1:56" x14ac:dyDescent="0.2">
      <c r="A15" s="133"/>
      <c r="B15" s="149" t="s">
        <v>59</v>
      </c>
      <c r="C15" s="131">
        <v>2528</v>
      </c>
      <c r="D15" s="131">
        <v>2762</v>
      </c>
      <c r="E15" s="596">
        <f t="shared" si="0"/>
        <v>9.2563291139240498</v>
      </c>
      <c r="F15" s="131">
        <v>4776</v>
      </c>
      <c r="G15" s="131">
        <v>5172</v>
      </c>
      <c r="H15" s="597">
        <f t="shared" si="1"/>
        <v>8.291457286432161</v>
      </c>
      <c r="I15" s="130"/>
      <c r="J15" s="131"/>
      <c r="K15" s="152"/>
      <c r="L15" s="130"/>
      <c r="M15" s="131"/>
      <c r="N15" s="132"/>
      <c r="O15" s="587"/>
      <c r="P15" s="588"/>
      <c r="Q15" s="589"/>
      <c r="R15" s="587"/>
      <c r="S15" s="588"/>
      <c r="T15" s="589"/>
      <c r="U15" s="587"/>
      <c r="V15" s="588"/>
      <c r="W15" s="589"/>
      <c r="X15" s="587"/>
      <c r="Y15" s="588"/>
      <c r="Z15" s="589"/>
      <c r="AA15" s="587"/>
      <c r="AB15" s="588"/>
      <c r="AC15" s="589"/>
      <c r="AD15" s="587"/>
      <c r="AE15" s="588"/>
      <c r="AF15" s="589"/>
      <c r="AG15" s="587"/>
      <c r="AH15" s="588"/>
      <c r="AI15" s="589"/>
      <c r="AJ15" s="587"/>
      <c r="AK15" s="588"/>
      <c r="AL15" s="589"/>
      <c r="AM15" s="587"/>
      <c r="AN15" s="588"/>
      <c r="AO15" s="589"/>
      <c r="AP15" s="587"/>
      <c r="AQ15" s="588"/>
      <c r="AR15" s="589"/>
      <c r="AS15" s="587"/>
      <c r="AT15" s="588"/>
      <c r="AU15" s="589"/>
      <c r="AV15" s="587"/>
      <c r="AW15" s="588"/>
      <c r="AX15" s="589"/>
      <c r="AY15" s="587"/>
      <c r="AZ15" s="588"/>
      <c r="BA15" s="589"/>
      <c r="BB15" s="587"/>
      <c r="BC15" s="588"/>
      <c r="BD15" s="589"/>
    </row>
    <row r="16" spans="1:56" x14ac:dyDescent="0.2">
      <c r="A16" s="133"/>
      <c r="B16" s="149" t="s">
        <v>111</v>
      </c>
      <c r="C16" s="131">
        <v>2250</v>
      </c>
      <c r="D16" s="131">
        <v>2250</v>
      </c>
      <c r="E16" s="596">
        <f t="shared" si="0"/>
        <v>0</v>
      </c>
      <c r="F16" s="131">
        <v>2700</v>
      </c>
      <c r="G16" s="131">
        <v>2700</v>
      </c>
      <c r="H16" s="597">
        <f t="shared" si="1"/>
        <v>0</v>
      </c>
      <c r="I16" s="130"/>
      <c r="J16" s="131"/>
      <c r="K16" s="152"/>
      <c r="L16" s="130"/>
      <c r="M16" s="131"/>
      <c r="N16" s="132"/>
      <c r="O16" s="587"/>
      <c r="P16" s="588"/>
      <c r="Q16" s="589"/>
      <c r="R16" s="587"/>
      <c r="S16" s="588"/>
      <c r="T16" s="589"/>
      <c r="U16" s="587"/>
      <c r="V16" s="588"/>
      <c r="W16" s="589"/>
      <c r="X16" s="587"/>
      <c r="Y16" s="588"/>
      <c r="Z16" s="589"/>
      <c r="AA16" s="587"/>
      <c r="AB16" s="588"/>
      <c r="AC16" s="589"/>
      <c r="AD16" s="587"/>
      <c r="AE16" s="588"/>
      <c r="AF16" s="589"/>
      <c r="AG16" s="587"/>
      <c r="AH16" s="588"/>
      <c r="AI16" s="589"/>
      <c r="AJ16" s="587"/>
      <c r="AK16" s="588"/>
      <c r="AL16" s="589"/>
      <c r="AM16" s="587"/>
      <c r="AN16" s="588"/>
      <c r="AO16" s="589"/>
      <c r="AP16" s="587"/>
      <c r="AQ16" s="588"/>
      <c r="AR16" s="589"/>
      <c r="AS16" s="587"/>
      <c r="AT16" s="588"/>
      <c r="AU16" s="589"/>
      <c r="AV16" s="587"/>
      <c r="AW16" s="588"/>
      <c r="AX16" s="589"/>
      <c r="AY16" s="587"/>
      <c r="AZ16" s="588"/>
      <c r="BA16" s="589"/>
      <c r="BB16" s="587"/>
      <c r="BC16" s="588"/>
      <c r="BD16" s="589"/>
    </row>
    <row r="17" spans="1:56" x14ac:dyDescent="0.2">
      <c r="A17" s="133"/>
      <c r="B17" s="149" t="s">
        <v>112</v>
      </c>
      <c r="C17" s="131">
        <v>3623</v>
      </c>
      <c r="D17" s="131">
        <v>4025</v>
      </c>
      <c r="E17" s="596"/>
      <c r="F17" s="131">
        <v>7525</v>
      </c>
      <c r="G17" s="131">
        <v>7525</v>
      </c>
      <c r="H17" s="597">
        <f t="shared" si="1"/>
        <v>0</v>
      </c>
      <c r="I17" s="130"/>
      <c r="J17" s="131"/>
      <c r="K17" s="152"/>
      <c r="L17" s="130"/>
      <c r="M17" s="131"/>
      <c r="N17" s="132"/>
      <c r="O17" s="587"/>
      <c r="P17" s="588"/>
      <c r="Q17" s="589"/>
      <c r="R17" s="587"/>
      <c r="S17" s="588"/>
      <c r="T17" s="589"/>
      <c r="U17" s="587"/>
      <c r="V17" s="588"/>
      <c r="W17" s="589"/>
      <c r="X17" s="587"/>
      <c r="Y17" s="588"/>
      <c r="Z17" s="589"/>
      <c r="AA17" s="587"/>
      <c r="AB17" s="588"/>
      <c r="AC17" s="589"/>
      <c r="AD17" s="587"/>
      <c r="AE17" s="588"/>
      <c r="AF17" s="589"/>
      <c r="AG17" s="587"/>
      <c r="AH17" s="588"/>
      <c r="AI17" s="589"/>
      <c r="AJ17" s="587"/>
      <c r="AK17" s="588"/>
      <c r="AL17" s="589"/>
      <c r="AM17" s="587"/>
      <c r="AN17" s="588"/>
      <c r="AO17" s="589"/>
      <c r="AP17" s="587"/>
      <c r="AQ17" s="588"/>
      <c r="AR17" s="589"/>
      <c r="AS17" s="587"/>
      <c r="AT17" s="588"/>
      <c r="AU17" s="589"/>
      <c r="AV17" s="587"/>
      <c r="AW17" s="588"/>
      <c r="AX17" s="589"/>
      <c r="AY17" s="587"/>
      <c r="AZ17" s="588"/>
      <c r="BA17" s="589"/>
      <c r="BB17" s="587"/>
      <c r="BC17" s="588"/>
      <c r="BD17" s="589"/>
    </row>
    <row r="18" spans="1:56" s="217" customFormat="1" ht="21.75" customHeight="1" x14ac:dyDescent="0.25">
      <c r="A18" s="216"/>
      <c r="B18" s="209" t="s">
        <v>109</v>
      </c>
      <c r="C18" s="151">
        <v>2527</v>
      </c>
      <c r="D18" s="151">
        <v>2761</v>
      </c>
      <c r="E18" s="174">
        <f>IF(C18&gt;0,(((D18-C18)/C18)*100),0)</f>
        <v>9.2599920854768492</v>
      </c>
      <c r="F18" s="151">
        <v>4391</v>
      </c>
      <c r="G18" s="151">
        <v>4520</v>
      </c>
      <c r="H18" s="153">
        <f t="shared" si="1"/>
        <v>2.9378273741744478</v>
      </c>
      <c r="I18" s="203"/>
      <c r="J18" s="151"/>
      <c r="K18" s="153"/>
      <c r="L18" s="203"/>
      <c r="M18" s="151"/>
      <c r="N18" s="148"/>
      <c r="O18" s="590"/>
      <c r="P18" s="591"/>
      <c r="Q18" s="592"/>
      <c r="R18" s="590"/>
      <c r="S18" s="591"/>
      <c r="T18" s="592"/>
      <c r="U18" s="590"/>
      <c r="V18" s="591"/>
      <c r="W18" s="592"/>
      <c r="X18" s="590"/>
      <c r="Y18" s="591"/>
      <c r="Z18" s="592"/>
      <c r="AA18" s="590"/>
      <c r="AB18" s="591"/>
      <c r="AC18" s="592"/>
      <c r="AD18" s="590"/>
      <c r="AE18" s="591"/>
      <c r="AF18" s="592"/>
      <c r="AG18" s="590"/>
      <c r="AH18" s="591"/>
      <c r="AI18" s="592"/>
      <c r="AJ18" s="590"/>
      <c r="AK18" s="591"/>
      <c r="AL18" s="592"/>
      <c r="AM18" s="590"/>
      <c r="AN18" s="591"/>
      <c r="AO18" s="592"/>
      <c r="AP18" s="590"/>
      <c r="AQ18" s="591"/>
      <c r="AR18" s="592"/>
      <c r="AS18" s="590"/>
      <c r="AT18" s="591"/>
      <c r="AU18" s="592"/>
      <c r="AV18" s="590"/>
      <c r="AW18" s="591"/>
      <c r="AX18" s="592"/>
      <c r="AY18" s="590"/>
      <c r="AZ18" s="591"/>
      <c r="BA18" s="592"/>
      <c r="BB18" s="590"/>
      <c r="BC18" s="591"/>
      <c r="BD18" s="592"/>
    </row>
    <row r="19" spans="1:56" x14ac:dyDescent="0.2">
      <c r="A19" s="136"/>
      <c r="B19" s="211" t="s">
        <v>60</v>
      </c>
      <c r="C19" s="205"/>
      <c r="D19" s="137"/>
      <c r="E19" s="175"/>
      <c r="F19" s="205"/>
      <c r="G19" s="137"/>
      <c r="H19" s="201"/>
      <c r="I19" s="204"/>
      <c r="J19" s="137"/>
      <c r="K19" s="201"/>
      <c r="L19" s="204"/>
      <c r="M19" s="137"/>
      <c r="N19" s="201"/>
      <c r="O19" s="204">
        <v>16732</v>
      </c>
      <c r="P19" s="137">
        <v>17774</v>
      </c>
      <c r="Q19" s="138">
        <f t="shared" ref="Q19" si="4">IF(O19&gt;0,(((P19-O19)/O19)*100),0)</f>
        <v>6.2275878556060249</v>
      </c>
      <c r="R19" s="204">
        <v>31056</v>
      </c>
      <c r="S19" s="137">
        <v>33618</v>
      </c>
      <c r="T19" s="138">
        <f t="shared" ref="T19" si="5">IF(R19&gt;0,(((S19-R19)/R19)*100),0)</f>
        <v>8.2496136012364758</v>
      </c>
      <c r="U19" s="204">
        <v>22622</v>
      </c>
      <c r="V19" s="137">
        <v>23215</v>
      </c>
      <c r="W19" s="138">
        <f t="shared" ref="W19" si="6">IF(U19&gt;0,(((V19-U19)/U19)*100),0)</f>
        <v>2.6213420564052692</v>
      </c>
      <c r="X19" s="204">
        <v>46989</v>
      </c>
      <c r="Y19" s="137">
        <v>49029</v>
      </c>
      <c r="Z19" s="138">
        <f t="shared" ref="Z19" si="7">IF(X19&gt;0,(((Y19-X19)/X19)*100),0)</f>
        <v>4.3414416139947649</v>
      </c>
      <c r="AA19" s="204">
        <v>25045</v>
      </c>
      <c r="AB19" s="137">
        <v>26195</v>
      </c>
      <c r="AC19" s="138">
        <f t="shared" ref="AC19" si="8">IF(AA19&gt;0,(((AB19-AA19)/AA19)*100),0)</f>
        <v>4.5917348772210023</v>
      </c>
      <c r="AD19" s="204">
        <v>46394</v>
      </c>
      <c r="AE19" s="137">
        <v>48620</v>
      </c>
      <c r="AF19" s="138">
        <f t="shared" ref="AF19" si="9">IF(AD19&gt;0,(((AE19-AD19)/AD19)*100),0)</f>
        <v>4.7980342285640383</v>
      </c>
      <c r="AG19" s="204">
        <v>17893</v>
      </c>
      <c r="AH19" s="137">
        <v>19145</v>
      </c>
      <c r="AI19" s="138">
        <f t="shared" ref="AI19" si="10">IF(AG19&gt;0,(((AH19-AG19)/AG19)*100),0)</f>
        <v>6.997149723355502</v>
      </c>
      <c r="AJ19" s="204">
        <v>30610</v>
      </c>
      <c r="AK19" s="137">
        <v>33128</v>
      </c>
      <c r="AL19" s="138">
        <f t="shared" ref="AL19" si="11">IF(AJ19&gt;0,(((AK19-AJ19)/AJ19)*100),0)</f>
        <v>8.2260699117935321</v>
      </c>
      <c r="AM19" s="204">
        <v>14008</v>
      </c>
      <c r="AN19" s="137">
        <v>14783</v>
      </c>
      <c r="AO19" s="138">
        <f t="shared" ref="AO19" si="12">IF(AM19&gt;0,(((AN19-AM19)/AM19)*100),0)</f>
        <v>5.5325528269560245</v>
      </c>
      <c r="AP19" s="204">
        <v>27108</v>
      </c>
      <c r="AQ19" s="137">
        <v>28608</v>
      </c>
      <c r="AR19" s="138">
        <f t="shared" ref="AR19" si="13">IF(AP19&gt;0,(((AQ19-AP19)/AP19)*100),0)</f>
        <v>5.5334218680832228</v>
      </c>
      <c r="AS19" s="204">
        <v>21533</v>
      </c>
      <c r="AT19" s="137">
        <v>22706</v>
      </c>
      <c r="AU19" s="138">
        <f t="shared" ref="AU19" si="14">IF(AS19&gt;0,(((AT19-AS19)/AS19)*100),0)</f>
        <v>5.4474527469465466</v>
      </c>
      <c r="AV19" s="204">
        <v>41569</v>
      </c>
      <c r="AW19" s="137">
        <v>44151</v>
      </c>
      <c r="AX19" s="138">
        <f t="shared" ref="AX19" si="15">IF(AV19&gt;0,(((AW19-AV19)/AV19)*100),0)</f>
        <v>6.2113594264957062</v>
      </c>
      <c r="AY19" s="204">
        <v>17550</v>
      </c>
      <c r="AZ19" s="137">
        <v>18794</v>
      </c>
      <c r="BA19" s="138">
        <f t="shared" ref="BA19" si="16">IF(AY19&gt;0,(((AZ19-AY19)/AY19)*100),0)</f>
        <v>7.0883190883190883</v>
      </c>
      <c r="BB19" s="204">
        <v>39272</v>
      </c>
      <c r="BC19" s="137">
        <v>42092</v>
      </c>
      <c r="BD19" s="138">
        <f t="shared" ref="BD19" si="17">IF(BB19&gt;0,(((BC19-BB19)/BB19)*100),0)</f>
        <v>7.1806885312690971</v>
      </c>
    </row>
    <row r="20" spans="1:56" x14ac:dyDescent="0.2">
      <c r="A20" s="129" t="s">
        <v>130</v>
      </c>
      <c r="B20" s="208" t="s">
        <v>114</v>
      </c>
      <c r="C20" s="131">
        <v>8649</v>
      </c>
      <c r="D20" s="131">
        <v>9323</v>
      </c>
      <c r="E20" s="173">
        <f t="shared" ref="E20:E33" si="18">IF(C20&gt;0,(((D20-C20)/C20)*100),0)</f>
        <v>7.7928084171580538</v>
      </c>
      <c r="F20" s="131">
        <v>22595</v>
      </c>
      <c r="G20" s="131">
        <v>24070</v>
      </c>
      <c r="H20" s="152">
        <f t="shared" ref="H20:H35" si="19">IF(F20&gt;0,(((G20-F20)/F20)*100),0)</f>
        <v>6.5279929187873424</v>
      </c>
      <c r="I20" s="130">
        <v>8646</v>
      </c>
      <c r="J20" s="131">
        <v>9320</v>
      </c>
      <c r="K20" s="152">
        <f t="shared" ref="K20:K26" si="20">IF(I20&gt;0,(((J20-I20)/I20)*100),0)</f>
        <v>7.795512375665048</v>
      </c>
      <c r="L20" s="130">
        <v>22586</v>
      </c>
      <c r="M20" s="131">
        <v>24061</v>
      </c>
      <c r="N20" s="132">
        <f t="shared" ref="N20:N26" si="21">IF(L20&gt;0,(((M20-L20)/L20)*100),0)</f>
        <v>6.5305941733817416</v>
      </c>
      <c r="O20" s="587"/>
      <c r="P20" s="588"/>
      <c r="Q20" s="589"/>
      <c r="R20" s="587"/>
      <c r="S20" s="588"/>
      <c r="T20" s="589"/>
      <c r="U20" s="587"/>
      <c r="V20" s="588"/>
      <c r="W20" s="589"/>
      <c r="X20" s="587"/>
      <c r="Y20" s="588"/>
      <c r="Z20" s="589"/>
      <c r="AA20" s="587"/>
      <c r="AB20" s="588"/>
      <c r="AC20" s="589"/>
      <c r="AD20" s="587"/>
      <c r="AE20" s="588"/>
      <c r="AF20" s="589"/>
      <c r="AG20" s="587"/>
      <c r="AH20" s="588"/>
      <c r="AI20" s="589"/>
      <c r="AJ20" s="587"/>
      <c r="AK20" s="588"/>
      <c r="AL20" s="589"/>
      <c r="AM20" s="587"/>
      <c r="AN20" s="588"/>
      <c r="AO20" s="589"/>
      <c r="AP20" s="587"/>
      <c r="AQ20" s="588"/>
      <c r="AR20" s="589"/>
      <c r="AS20" s="587"/>
      <c r="AT20" s="588"/>
      <c r="AU20" s="589"/>
      <c r="AV20" s="587"/>
      <c r="AW20" s="588"/>
      <c r="AX20" s="589"/>
      <c r="AY20" s="587"/>
      <c r="AZ20" s="588"/>
      <c r="BA20" s="589"/>
      <c r="BB20" s="587"/>
      <c r="BC20" s="588"/>
      <c r="BD20" s="589"/>
    </row>
    <row r="21" spans="1:56" x14ac:dyDescent="0.2">
      <c r="A21" s="133"/>
      <c r="B21" s="149" t="s">
        <v>115</v>
      </c>
      <c r="C21" s="131">
        <v>7917</v>
      </c>
      <c r="D21" s="131">
        <v>8597</v>
      </c>
      <c r="E21" s="173">
        <f t="shared" si="18"/>
        <v>8.5891120373878991</v>
      </c>
      <c r="F21" s="131">
        <v>18577</v>
      </c>
      <c r="G21" s="131">
        <v>20169</v>
      </c>
      <c r="H21" s="152">
        <f t="shared" si="19"/>
        <v>8.5697367712763093</v>
      </c>
      <c r="I21" s="130">
        <v>8877</v>
      </c>
      <c r="J21" s="131">
        <v>9640</v>
      </c>
      <c r="K21" s="152">
        <f t="shared" si="20"/>
        <v>8.5952461417145436</v>
      </c>
      <c r="L21" s="130">
        <v>20870</v>
      </c>
      <c r="M21" s="131">
        <v>22663</v>
      </c>
      <c r="N21" s="132">
        <f t="shared" si="21"/>
        <v>8.5912793483469105</v>
      </c>
      <c r="O21" s="587"/>
      <c r="P21" s="588"/>
      <c r="Q21" s="589"/>
      <c r="R21" s="587"/>
      <c r="S21" s="588"/>
      <c r="T21" s="589"/>
      <c r="U21" s="587"/>
      <c r="V21" s="588"/>
      <c r="W21" s="589"/>
      <c r="X21" s="587"/>
      <c r="Y21" s="588"/>
      <c r="Z21" s="589"/>
      <c r="AA21" s="587"/>
      <c r="AB21" s="588"/>
      <c r="AC21" s="589"/>
      <c r="AD21" s="587"/>
      <c r="AE21" s="588"/>
      <c r="AF21" s="589"/>
      <c r="AG21" s="587"/>
      <c r="AH21" s="588"/>
      <c r="AI21" s="589"/>
      <c r="AJ21" s="587"/>
      <c r="AK21" s="588"/>
      <c r="AL21" s="589"/>
      <c r="AM21" s="587"/>
      <c r="AN21" s="588"/>
      <c r="AO21" s="589"/>
      <c r="AP21" s="587"/>
      <c r="AQ21" s="588"/>
      <c r="AR21" s="589"/>
      <c r="AS21" s="587"/>
      <c r="AT21" s="588"/>
      <c r="AU21" s="589"/>
      <c r="AV21" s="587"/>
      <c r="AW21" s="588"/>
      <c r="AX21" s="589"/>
      <c r="AY21" s="587"/>
      <c r="AZ21" s="588"/>
      <c r="BA21" s="589"/>
      <c r="BB21" s="587"/>
      <c r="BC21" s="588"/>
      <c r="BD21" s="589"/>
    </row>
    <row r="22" spans="1:56" x14ac:dyDescent="0.2">
      <c r="A22" s="133"/>
      <c r="B22" s="149" t="s">
        <v>116</v>
      </c>
      <c r="C22" s="131">
        <v>7820</v>
      </c>
      <c r="D22" s="131">
        <v>8240</v>
      </c>
      <c r="E22" s="173">
        <f t="shared" si="18"/>
        <v>5.3708439897698215</v>
      </c>
      <c r="F22" s="131">
        <v>14975</v>
      </c>
      <c r="G22" s="131">
        <v>15900</v>
      </c>
      <c r="H22" s="152">
        <f t="shared" si="19"/>
        <v>6.1769616026711187</v>
      </c>
      <c r="I22" s="130">
        <v>8016</v>
      </c>
      <c r="J22" s="131">
        <v>8484</v>
      </c>
      <c r="K22" s="152">
        <f t="shared" si="20"/>
        <v>5.8383233532934131</v>
      </c>
      <c r="L22" s="130">
        <v>16032</v>
      </c>
      <c r="M22" s="131">
        <v>16968</v>
      </c>
      <c r="N22" s="132">
        <f t="shared" si="21"/>
        <v>5.8383233532934131</v>
      </c>
      <c r="O22" s="587"/>
      <c r="P22" s="588"/>
      <c r="Q22" s="589"/>
      <c r="R22" s="587"/>
      <c r="S22" s="588"/>
      <c r="T22" s="589"/>
      <c r="U22" s="587"/>
      <c r="V22" s="588"/>
      <c r="W22" s="589"/>
      <c r="X22" s="587"/>
      <c r="Y22" s="588"/>
      <c r="Z22" s="589"/>
      <c r="AA22" s="587"/>
      <c r="AB22" s="588"/>
      <c r="AC22" s="589"/>
      <c r="AD22" s="587"/>
      <c r="AE22" s="588"/>
      <c r="AF22" s="589"/>
      <c r="AG22" s="587"/>
      <c r="AH22" s="588"/>
      <c r="AI22" s="589"/>
      <c r="AJ22" s="587"/>
      <c r="AK22" s="588"/>
      <c r="AL22" s="589"/>
      <c r="AM22" s="587"/>
      <c r="AN22" s="588"/>
      <c r="AO22" s="589"/>
      <c r="AP22" s="587"/>
      <c r="AQ22" s="588"/>
      <c r="AR22" s="589"/>
      <c r="AS22" s="587"/>
      <c r="AT22" s="588"/>
      <c r="AU22" s="589"/>
      <c r="AV22" s="587"/>
      <c r="AW22" s="588"/>
      <c r="AX22" s="589"/>
      <c r="AY22" s="587"/>
      <c r="AZ22" s="588"/>
      <c r="BA22" s="589"/>
      <c r="BB22" s="587"/>
      <c r="BC22" s="588"/>
      <c r="BD22" s="589"/>
    </row>
    <row r="23" spans="1:56" x14ac:dyDescent="0.2">
      <c r="A23" s="133"/>
      <c r="B23" s="149" t="s">
        <v>117</v>
      </c>
      <c r="C23" s="131">
        <v>7580</v>
      </c>
      <c r="D23" s="131">
        <v>8148</v>
      </c>
      <c r="E23" s="173">
        <f t="shared" si="18"/>
        <v>7.4934036939313984</v>
      </c>
      <c r="F23" s="131">
        <v>14394</v>
      </c>
      <c r="G23" s="131">
        <v>14808</v>
      </c>
      <c r="H23" s="152">
        <f t="shared" si="19"/>
        <v>2.8761984160066691</v>
      </c>
      <c r="I23" s="130">
        <v>7370</v>
      </c>
      <c r="J23" s="131">
        <v>7994</v>
      </c>
      <c r="K23" s="152">
        <f t="shared" si="20"/>
        <v>8.4667571234735401</v>
      </c>
      <c r="L23" s="130">
        <v>16596</v>
      </c>
      <c r="M23" s="131">
        <v>16596</v>
      </c>
      <c r="N23" s="595">
        <f t="shared" si="21"/>
        <v>0</v>
      </c>
      <c r="O23" s="587"/>
      <c r="P23" s="588"/>
      <c r="Q23" s="589"/>
      <c r="R23" s="587"/>
      <c r="S23" s="588"/>
      <c r="T23" s="589"/>
      <c r="U23" s="587"/>
      <c r="V23" s="588"/>
      <c r="W23" s="589"/>
      <c r="X23" s="587"/>
      <c r="Y23" s="588"/>
      <c r="Z23" s="589"/>
      <c r="AA23" s="587"/>
      <c r="AB23" s="588"/>
      <c r="AC23" s="589"/>
      <c r="AD23" s="587"/>
      <c r="AE23" s="588"/>
      <c r="AF23" s="589"/>
      <c r="AG23" s="587"/>
      <c r="AH23" s="588"/>
      <c r="AI23" s="589"/>
      <c r="AJ23" s="587"/>
      <c r="AK23" s="588"/>
      <c r="AL23" s="589"/>
      <c r="AM23" s="587"/>
      <c r="AN23" s="588"/>
      <c r="AO23" s="589"/>
      <c r="AP23" s="587"/>
      <c r="AQ23" s="588"/>
      <c r="AR23" s="589"/>
      <c r="AS23" s="587"/>
      <c r="AT23" s="588"/>
      <c r="AU23" s="589"/>
      <c r="AV23" s="587"/>
      <c r="AW23" s="588"/>
      <c r="AX23" s="589"/>
      <c r="AY23" s="587"/>
      <c r="AZ23" s="588"/>
      <c r="BA23" s="589"/>
      <c r="BB23" s="587"/>
      <c r="BC23" s="588"/>
      <c r="BD23" s="589"/>
    </row>
    <row r="24" spans="1:56" x14ac:dyDescent="0.2">
      <c r="A24" s="133"/>
      <c r="B24" s="149" t="s">
        <v>118</v>
      </c>
      <c r="C24" s="131">
        <v>7719</v>
      </c>
      <c r="D24" s="131">
        <v>8300</v>
      </c>
      <c r="E24" s="173">
        <f t="shared" si="18"/>
        <v>7.5268817204301079</v>
      </c>
      <c r="F24" s="131">
        <v>14663</v>
      </c>
      <c r="G24" s="131">
        <v>15780</v>
      </c>
      <c r="H24" s="152">
        <f t="shared" si="19"/>
        <v>7.6178135442951644</v>
      </c>
      <c r="I24" s="130">
        <v>7203</v>
      </c>
      <c r="J24" s="131">
        <v>7734</v>
      </c>
      <c r="K24" s="152">
        <f t="shared" si="20"/>
        <v>7.3719283631820076</v>
      </c>
      <c r="L24" s="130">
        <v>14115</v>
      </c>
      <c r="M24" s="131">
        <v>15162</v>
      </c>
      <c r="N24" s="132">
        <f t="shared" si="21"/>
        <v>7.4176408076514351</v>
      </c>
      <c r="O24" s="587"/>
      <c r="P24" s="588"/>
      <c r="Q24" s="589"/>
      <c r="R24" s="587"/>
      <c r="S24" s="588"/>
      <c r="T24" s="589"/>
      <c r="U24" s="587"/>
      <c r="V24" s="588"/>
      <c r="W24" s="589"/>
      <c r="X24" s="587"/>
      <c r="Y24" s="588"/>
      <c r="Z24" s="589"/>
      <c r="AA24" s="587"/>
      <c r="AB24" s="588"/>
      <c r="AC24" s="589"/>
      <c r="AD24" s="587"/>
      <c r="AE24" s="588"/>
      <c r="AF24" s="589"/>
      <c r="AG24" s="587"/>
      <c r="AH24" s="588"/>
      <c r="AI24" s="589"/>
      <c r="AJ24" s="587"/>
      <c r="AK24" s="588"/>
      <c r="AL24" s="589"/>
      <c r="AM24" s="587"/>
      <c r="AN24" s="588"/>
      <c r="AO24" s="589"/>
      <c r="AP24" s="587"/>
      <c r="AQ24" s="588"/>
      <c r="AR24" s="589"/>
      <c r="AS24" s="587"/>
      <c r="AT24" s="588"/>
      <c r="AU24" s="589"/>
      <c r="AV24" s="587"/>
      <c r="AW24" s="588"/>
      <c r="AX24" s="589"/>
      <c r="AY24" s="587"/>
      <c r="AZ24" s="588"/>
      <c r="BA24" s="589"/>
      <c r="BB24" s="587"/>
      <c r="BC24" s="588"/>
      <c r="BD24" s="589"/>
    </row>
    <row r="25" spans="1:56" x14ac:dyDescent="0.2">
      <c r="A25" s="133"/>
      <c r="B25" s="149" t="s">
        <v>119</v>
      </c>
      <c r="C25" s="131">
        <v>5340</v>
      </c>
      <c r="D25" s="131">
        <v>5340</v>
      </c>
      <c r="E25" s="596">
        <f t="shared" si="18"/>
        <v>0</v>
      </c>
      <c r="F25" s="131">
        <v>9930</v>
      </c>
      <c r="G25" s="131">
        <v>9930</v>
      </c>
      <c r="H25" s="597">
        <f t="shared" si="19"/>
        <v>0</v>
      </c>
      <c r="I25" s="130"/>
      <c r="J25" s="131"/>
      <c r="K25" s="152">
        <f t="shared" si="20"/>
        <v>0</v>
      </c>
      <c r="L25" s="130"/>
      <c r="M25" s="131"/>
      <c r="N25" s="132">
        <f t="shared" si="21"/>
        <v>0</v>
      </c>
      <c r="O25" s="587"/>
      <c r="P25" s="588"/>
      <c r="Q25" s="589"/>
      <c r="R25" s="587"/>
      <c r="S25" s="588"/>
      <c r="T25" s="589"/>
      <c r="U25" s="587"/>
      <c r="V25" s="588"/>
      <c r="W25" s="589"/>
      <c r="X25" s="587"/>
      <c r="Y25" s="588"/>
      <c r="Z25" s="589"/>
      <c r="AA25" s="587"/>
      <c r="AB25" s="588"/>
      <c r="AC25" s="589"/>
      <c r="AD25" s="587"/>
      <c r="AE25" s="588"/>
      <c r="AF25" s="589"/>
      <c r="AG25" s="587"/>
      <c r="AH25" s="588"/>
      <c r="AI25" s="589"/>
      <c r="AJ25" s="587"/>
      <c r="AK25" s="588"/>
      <c r="AL25" s="589"/>
      <c r="AM25" s="587"/>
      <c r="AN25" s="588"/>
      <c r="AO25" s="589"/>
      <c r="AP25" s="587"/>
      <c r="AQ25" s="588"/>
      <c r="AR25" s="589"/>
      <c r="AS25" s="587"/>
      <c r="AT25" s="588"/>
      <c r="AU25" s="589"/>
      <c r="AV25" s="587"/>
      <c r="AW25" s="588"/>
      <c r="AX25" s="589"/>
      <c r="AY25" s="587"/>
      <c r="AZ25" s="588"/>
      <c r="BA25" s="589"/>
      <c r="BB25" s="587"/>
      <c r="BC25" s="588"/>
      <c r="BD25" s="589"/>
    </row>
    <row r="26" spans="1:56" s="217" customFormat="1" ht="19.5" customHeight="1" x14ac:dyDescent="0.25">
      <c r="A26" s="216"/>
      <c r="B26" s="209" t="s">
        <v>79</v>
      </c>
      <c r="C26" s="151">
        <v>7865</v>
      </c>
      <c r="D26" s="151">
        <v>8275</v>
      </c>
      <c r="E26" s="174">
        <f t="shared" si="18"/>
        <v>5.2129688493324853</v>
      </c>
      <c r="F26" s="151">
        <v>15170</v>
      </c>
      <c r="G26" s="151">
        <v>15950</v>
      </c>
      <c r="H26" s="153">
        <f t="shared" si="19"/>
        <v>5.1417270929466055</v>
      </c>
      <c r="I26" s="203">
        <v>7968</v>
      </c>
      <c r="J26" s="151">
        <v>8430</v>
      </c>
      <c r="K26" s="153">
        <f t="shared" si="20"/>
        <v>5.7981927710843371</v>
      </c>
      <c r="L26" s="203">
        <v>16596</v>
      </c>
      <c r="M26" s="151">
        <v>17184</v>
      </c>
      <c r="N26" s="148">
        <f t="shared" si="21"/>
        <v>3.5430224150397684</v>
      </c>
      <c r="O26" s="590"/>
      <c r="P26" s="591"/>
      <c r="Q26" s="592"/>
      <c r="R26" s="590"/>
      <c r="S26" s="591"/>
      <c r="T26" s="592"/>
      <c r="U26" s="590"/>
      <c r="V26" s="591"/>
      <c r="W26" s="592"/>
      <c r="X26" s="590"/>
      <c r="Y26" s="591"/>
      <c r="Z26" s="592"/>
      <c r="AA26" s="590"/>
      <c r="AB26" s="591"/>
      <c r="AC26" s="592"/>
      <c r="AD26" s="590"/>
      <c r="AE26" s="591"/>
      <c r="AF26" s="592"/>
      <c r="AG26" s="590"/>
      <c r="AH26" s="591"/>
      <c r="AI26" s="592"/>
      <c r="AJ26" s="590"/>
      <c r="AK26" s="591"/>
      <c r="AL26" s="592"/>
      <c r="AM26" s="590"/>
      <c r="AN26" s="591"/>
      <c r="AO26" s="592"/>
      <c r="AP26" s="590"/>
      <c r="AQ26" s="591"/>
      <c r="AR26" s="592"/>
      <c r="AS26" s="590"/>
      <c r="AT26" s="591"/>
      <c r="AU26" s="592"/>
      <c r="AV26" s="590"/>
      <c r="AW26" s="591"/>
      <c r="AX26" s="592"/>
      <c r="AY26" s="590"/>
      <c r="AZ26" s="591"/>
      <c r="BA26" s="592"/>
      <c r="BB26" s="590"/>
      <c r="BC26" s="591"/>
      <c r="BD26" s="592"/>
    </row>
    <row r="27" spans="1:56" x14ac:dyDescent="0.2">
      <c r="A27" s="133"/>
      <c r="B27" s="149" t="s">
        <v>120</v>
      </c>
      <c r="C27" s="131"/>
      <c r="D27" s="131"/>
      <c r="E27" s="173">
        <f t="shared" si="18"/>
        <v>0</v>
      </c>
      <c r="F27" s="131"/>
      <c r="G27" s="131"/>
      <c r="H27" s="152">
        <f t="shared" si="19"/>
        <v>0</v>
      </c>
      <c r="I27" s="130"/>
      <c r="J27" s="131"/>
      <c r="K27" s="152"/>
      <c r="L27" s="130"/>
      <c r="M27" s="131"/>
      <c r="N27" s="132"/>
      <c r="O27" s="587"/>
      <c r="P27" s="588"/>
      <c r="Q27" s="589"/>
      <c r="R27" s="587"/>
      <c r="S27" s="588"/>
      <c r="T27" s="589"/>
      <c r="U27" s="587"/>
      <c r="V27" s="588"/>
      <c r="W27" s="589"/>
      <c r="X27" s="587"/>
      <c r="Y27" s="588"/>
      <c r="Z27" s="589"/>
      <c r="AA27" s="587"/>
      <c r="AB27" s="588"/>
      <c r="AC27" s="589"/>
      <c r="AD27" s="587"/>
      <c r="AE27" s="588"/>
      <c r="AF27" s="589"/>
      <c r="AG27" s="587"/>
      <c r="AH27" s="588"/>
      <c r="AI27" s="589"/>
      <c r="AJ27" s="587"/>
      <c r="AK27" s="588"/>
      <c r="AL27" s="589"/>
      <c r="AM27" s="587"/>
      <c r="AN27" s="588"/>
      <c r="AO27" s="589"/>
      <c r="AP27" s="587"/>
      <c r="AQ27" s="588"/>
      <c r="AR27" s="589"/>
      <c r="AS27" s="587"/>
      <c r="AT27" s="588"/>
      <c r="AU27" s="589"/>
      <c r="AV27" s="587"/>
      <c r="AW27" s="588"/>
      <c r="AX27" s="589"/>
      <c r="AY27" s="587"/>
      <c r="AZ27" s="588"/>
      <c r="BA27" s="589"/>
      <c r="BB27" s="587"/>
      <c r="BC27" s="588"/>
      <c r="BD27" s="589"/>
    </row>
    <row r="28" spans="1:56" x14ac:dyDescent="0.2">
      <c r="A28" s="133"/>
      <c r="B28" s="149" t="s">
        <v>121</v>
      </c>
      <c r="C28" s="131">
        <v>4005</v>
      </c>
      <c r="D28" s="131">
        <v>4065</v>
      </c>
      <c r="E28" s="173">
        <f t="shared" si="18"/>
        <v>1.4981273408239701</v>
      </c>
      <c r="F28" s="131">
        <v>7215</v>
      </c>
      <c r="G28" s="131">
        <v>7335</v>
      </c>
      <c r="H28" s="152">
        <f t="shared" si="19"/>
        <v>1.6632016632016633</v>
      </c>
      <c r="I28" s="130"/>
      <c r="J28" s="131"/>
      <c r="K28" s="152"/>
      <c r="L28" s="130"/>
      <c r="M28" s="131"/>
      <c r="N28" s="132"/>
      <c r="O28" s="587"/>
      <c r="P28" s="588"/>
      <c r="Q28" s="589"/>
      <c r="R28" s="587"/>
      <c r="S28" s="588"/>
      <c r="T28" s="589"/>
      <c r="U28" s="587"/>
      <c r="V28" s="588"/>
      <c r="W28" s="589"/>
      <c r="X28" s="587"/>
      <c r="Y28" s="588"/>
      <c r="Z28" s="589"/>
      <c r="AA28" s="587"/>
      <c r="AB28" s="588"/>
      <c r="AC28" s="589"/>
      <c r="AD28" s="587"/>
      <c r="AE28" s="588"/>
      <c r="AF28" s="589"/>
      <c r="AG28" s="587"/>
      <c r="AH28" s="588"/>
      <c r="AI28" s="589"/>
      <c r="AJ28" s="587"/>
      <c r="AK28" s="588"/>
      <c r="AL28" s="589"/>
      <c r="AM28" s="587"/>
      <c r="AN28" s="588"/>
      <c r="AO28" s="589"/>
      <c r="AP28" s="587"/>
      <c r="AQ28" s="588"/>
      <c r="AR28" s="589"/>
      <c r="AS28" s="587"/>
      <c r="AT28" s="588"/>
      <c r="AU28" s="589"/>
      <c r="AV28" s="587"/>
      <c r="AW28" s="588"/>
      <c r="AX28" s="589"/>
      <c r="AY28" s="587"/>
      <c r="AZ28" s="588"/>
      <c r="BA28" s="589"/>
      <c r="BB28" s="587"/>
      <c r="BC28" s="588"/>
      <c r="BD28" s="589"/>
    </row>
    <row r="29" spans="1:56" x14ac:dyDescent="0.2">
      <c r="A29" s="133"/>
      <c r="B29" s="149" t="s">
        <v>122</v>
      </c>
      <c r="C29" s="131">
        <v>3945</v>
      </c>
      <c r="D29" s="131">
        <v>4140</v>
      </c>
      <c r="E29" s="173">
        <f t="shared" si="18"/>
        <v>4.9429657794676807</v>
      </c>
      <c r="F29" s="131">
        <v>7155</v>
      </c>
      <c r="G29" s="131">
        <v>7410</v>
      </c>
      <c r="H29" s="152">
        <f t="shared" si="19"/>
        <v>3.5639412997903559</v>
      </c>
      <c r="I29" s="130"/>
      <c r="J29" s="131"/>
      <c r="K29" s="152"/>
      <c r="L29" s="130"/>
      <c r="M29" s="131"/>
      <c r="N29" s="132"/>
      <c r="O29" s="587"/>
      <c r="P29" s="588"/>
      <c r="Q29" s="589"/>
      <c r="R29" s="587"/>
      <c r="S29" s="588"/>
      <c r="T29" s="589"/>
      <c r="U29" s="587"/>
      <c r="V29" s="588"/>
      <c r="W29" s="589"/>
      <c r="X29" s="587"/>
      <c r="Y29" s="588"/>
      <c r="Z29" s="589"/>
      <c r="AA29" s="587"/>
      <c r="AB29" s="588"/>
      <c r="AC29" s="589"/>
      <c r="AD29" s="587"/>
      <c r="AE29" s="588"/>
      <c r="AF29" s="589"/>
      <c r="AG29" s="587"/>
      <c r="AH29" s="588"/>
      <c r="AI29" s="589"/>
      <c r="AJ29" s="587"/>
      <c r="AK29" s="588"/>
      <c r="AL29" s="589"/>
      <c r="AM29" s="587"/>
      <c r="AN29" s="588"/>
      <c r="AO29" s="589"/>
      <c r="AP29" s="587"/>
      <c r="AQ29" s="588"/>
      <c r="AR29" s="589"/>
      <c r="AS29" s="587"/>
      <c r="AT29" s="588"/>
      <c r="AU29" s="589"/>
      <c r="AV29" s="587"/>
      <c r="AW29" s="588"/>
      <c r="AX29" s="589"/>
      <c r="AY29" s="587"/>
      <c r="AZ29" s="588"/>
      <c r="BA29" s="589"/>
      <c r="BB29" s="587"/>
      <c r="BC29" s="588"/>
      <c r="BD29" s="589"/>
    </row>
    <row r="30" spans="1:56" x14ac:dyDescent="0.2">
      <c r="A30" s="133"/>
      <c r="B30" s="149" t="s">
        <v>58</v>
      </c>
      <c r="C30" s="131">
        <v>3990</v>
      </c>
      <c r="D30" s="131">
        <v>4050</v>
      </c>
      <c r="E30" s="173">
        <f t="shared" si="18"/>
        <v>1.5037593984962405</v>
      </c>
      <c r="F30" s="131">
        <v>7200</v>
      </c>
      <c r="G30" s="131">
        <v>7320</v>
      </c>
      <c r="H30" s="152">
        <f t="shared" si="19"/>
        <v>1.6666666666666667</v>
      </c>
      <c r="I30" s="130"/>
      <c r="J30" s="131"/>
      <c r="K30" s="152"/>
      <c r="L30" s="130"/>
      <c r="M30" s="131"/>
      <c r="N30" s="132"/>
      <c r="O30" s="587"/>
      <c r="P30" s="588"/>
      <c r="Q30" s="589"/>
      <c r="R30" s="587"/>
      <c r="S30" s="588"/>
      <c r="T30" s="589"/>
      <c r="U30" s="587"/>
      <c r="V30" s="588"/>
      <c r="W30" s="589"/>
      <c r="X30" s="587"/>
      <c r="Y30" s="588"/>
      <c r="Z30" s="589"/>
      <c r="AA30" s="587"/>
      <c r="AB30" s="588"/>
      <c r="AC30" s="589"/>
      <c r="AD30" s="587"/>
      <c r="AE30" s="588"/>
      <c r="AF30" s="589"/>
      <c r="AG30" s="587"/>
      <c r="AH30" s="588"/>
      <c r="AI30" s="589"/>
      <c r="AJ30" s="587"/>
      <c r="AK30" s="588"/>
      <c r="AL30" s="589"/>
      <c r="AM30" s="587"/>
      <c r="AN30" s="588"/>
      <c r="AO30" s="589"/>
      <c r="AP30" s="587"/>
      <c r="AQ30" s="588"/>
      <c r="AR30" s="589"/>
      <c r="AS30" s="587"/>
      <c r="AT30" s="588"/>
      <c r="AU30" s="589"/>
      <c r="AV30" s="587"/>
      <c r="AW30" s="588"/>
      <c r="AX30" s="589"/>
      <c r="AY30" s="587"/>
      <c r="AZ30" s="588"/>
      <c r="BA30" s="589"/>
      <c r="BB30" s="587"/>
      <c r="BC30" s="588"/>
      <c r="BD30" s="589"/>
    </row>
    <row r="31" spans="1:56" s="135" customFormat="1" ht="20.25" customHeight="1" x14ac:dyDescent="0.25">
      <c r="A31" s="134"/>
      <c r="B31" s="209" t="s">
        <v>128</v>
      </c>
      <c r="C31" s="151">
        <v>3945</v>
      </c>
      <c r="D31" s="151">
        <v>4140</v>
      </c>
      <c r="E31" s="174">
        <f t="shared" si="18"/>
        <v>4.9429657794676807</v>
      </c>
      <c r="F31" s="151">
        <v>7155</v>
      </c>
      <c r="G31" s="151">
        <v>7410</v>
      </c>
      <c r="H31" s="153">
        <f t="shared" si="19"/>
        <v>3.5639412997903559</v>
      </c>
      <c r="I31" s="203"/>
      <c r="J31" s="151"/>
      <c r="K31" s="153"/>
      <c r="L31" s="203"/>
      <c r="M31" s="151"/>
      <c r="N31" s="148"/>
      <c r="O31" s="590"/>
      <c r="P31" s="591"/>
      <c r="Q31" s="592"/>
      <c r="R31" s="590"/>
      <c r="S31" s="591"/>
      <c r="T31" s="592"/>
      <c r="U31" s="590"/>
      <c r="V31" s="591"/>
      <c r="W31" s="592"/>
      <c r="X31" s="590"/>
      <c r="Y31" s="591"/>
      <c r="Z31" s="592"/>
      <c r="AA31" s="590"/>
      <c r="AB31" s="591"/>
      <c r="AC31" s="592"/>
      <c r="AD31" s="590"/>
      <c r="AE31" s="591"/>
      <c r="AF31" s="592"/>
      <c r="AG31" s="590"/>
      <c r="AH31" s="591"/>
      <c r="AI31" s="592"/>
      <c r="AJ31" s="590"/>
      <c r="AK31" s="591"/>
      <c r="AL31" s="592"/>
      <c r="AM31" s="590"/>
      <c r="AN31" s="591"/>
      <c r="AO31" s="592"/>
      <c r="AP31" s="590"/>
      <c r="AQ31" s="591"/>
      <c r="AR31" s="592"/>
      <c r="AS31" s="590"/>
      <c r="AT31" s="591"/>
      <c r="AU31" s="592"/>
      <c r="AV31" s="590"/>
      <c r="AW31" s="591"/>
      <c r="AX31" s="592"/>
      <c r="AY31" s="590"/>
      <c r="AZ31" s="591"/>
      <c r="BA31" s="592"/>
      <c r="BB31" s="590"/>
      <c r="BC31" s="591"/>
      <c r="BD31" s="592"/>
    </row>
    <row r="32" spans="1:56" x14ac:dyDescent="0.2">
      <c r="A32" s="133"/>
      <c r="B32" s="149" t="s">
        <v>59</v>
      </c>
      <c r="C32" s="131">
        <v>3990</v>
      </c>
      <c r="D32" s="131">
        <v>4050</v>
      </c>
      <c r="E32" s="173">
        <f t="shared" si="18"/>
        <v>1.5037593984962405</v>
      </c>
      <c r="F32" s="131">
        <v>7200</v>
      </c>
      <c r="G32" s="131">
        <v>7320</v>
      </c>
      <c r="H32" s="152">
        <f t="shared" si="19"/>
        <v>1.6666666666666667</v>
      </c>
      <c r="I32" s="130"/>
      <c r="J32" s="131"/>
      <c r="K32" s="152"/>
      <c r="L32" s="130"/>
      <c r="M32" s="131"/>
      <c r="N32" s="132"/>
      <c r="O32" s="587"/>
      <c r="P32" s="588"/>
      <c r="Q32" s="589"/>
      <c r="R32" s="587"/>
      <c r="S32" s="588"/>
      <c r="T32" s="589"/>
      <c r="U32" s="587"/>
      <c r="V32" s="588"/>
      <c r="W32" s="589"/>
      <c r="X32" s="587"/>
      <c r="Y32" s="588"/>
      <c r="Z32" s="589"/>
      <c r="AA32" s="587"/>
      <c r="AB32" s="588"/>
      <c r="AC32" s="589"/>
      <c r="AD32" s="587"/>
      <c r="AE32" s="588"/>
      <c r="AF32" s="589"/>
      <c r="AG32" s="587"/>
      <c r="AH32" s="588"/>
      <c r="AI32" s="589"/>
      <c r="AJ32" s="587"/>
      <c r="AK32" s="588"/>
      <c r="AL32" s="589"/>
      <c r="AM32" s="587"/>
      <c r="AN32" s="588"/>
      <c r="AO32" s="589"/>
      <c r="AP32" s="587"/>
      <c r="AQ32" s="588"/>
      <c r="AR32" s="589"/>
      <c r="AS32" s="587"/>
      <c r="AT32" s="588"/>
      <c r="AU32" s="589"/>
      <c r="AV32" s="587"/>
      <c r="AW32" s="588"/>
      <c r="AX32" s="589"/>
      <c r="AY32" s="587"/>
      <c r="AZ32" s="588"/>
      <c r="BA32" s="589"/>
      <c r="BB32" s="587"/>
      <c r="BC32" s="588"/>
      <c r="BD32" s="589"/>
    </row>
    <row r="33" spans="1:56" x14ac:dyDescent="0.2">
      <c r="A33" s="133"/>
      <c r="B33" s="149" t="s">
        <v>111</v>
      </c>
      <c r="C33" s="131">
        <v>3930</v>
      </c>
      <c r="D33" s="131">
        <v>3990</v>
      </c>
      <c r="E33" s="173">
        <f t="shared" si="18"/>
        <v>1.5267175572519083</v>
      </c>
      <c r="F33" s="131">
        <v>7230</v>
      </c>
      <c r="G33" s="131">
        <v>7350</v>
      </c>
      <c r="H33" s="152">
        <f t="shared" si="19"/>
        <v>1.6597510373443984</v>
      </c>
      <c r="I33" s="130"/>
      <c r="J33" s="131"/>
      <c r="K33" s="152"/>
      <c r="L33" s="130"/>
      <c r="M33" s="131"/>
      <c r="N33" s="132"/>
      <c r="O33" s="587"/>
      <c r="P33" s="588"/>
      <c r="Q33" s="589"/>
      <c r="R33" s="587"/>
      <c r="S33" s="588"/>
      <c r="T33" s="589"/>
      <c r="U33" s="587"/>
      <c r="V33" s="588"/>
      <c r="W33" s="589"/>
      <c r="X33" s="587"/>
      <c r="Y33" s="588"/>
      <c r="Z33" s="589"/>
      <c r="AA33" s="587"/>
      <c r="AB33" s="588"/>
      <c r="AC33" s="589"/>
      <c r="AD33" s="587"/>
      <c r="AE33" s="588"/>
      <c r="AF33" s="589"/>
      <c r="AG33" s="587"/>
      <c r="AH33" s="588"/>
      <c r="AI33" s="589"/>
      <c r="AJ33" s="587"/>
      <c r="AK33" s="588"/>
      <c r="AL33" s="589"/>
      <c r="AM33" s="587"/>
      <c r="AN33" s="588"/>
      <c r="AO33" s="589"/>
      <c r="AP33" s="587"/>
      <c r="AQ33" s="588"/>
      <c r="AR33" s="589"/>
      <c r="AS33" s="587"/>
      <c r="AT33" s="588"/>
      <c r="AU33" s="589"/>
      <c r="AV33" s="587"/>
      <c r="AW33" s="588"/>
      <c r="AX33" s="589"/>
      <c r="AY33" s="587"/>
      <c r="AZ33" s="588"/>
      <c r="BA33" s="589"/>
      <c r="BB33" s="587"/>
      <c r="BC33" s="588"/>
      <c r="BD33" s="589"/>
    </row>
    <row r="34" spans="1:56" x14ac:dyDescent="0.2">
      <c r="A34" s="133"/>
      <c r="B34" s="149" t="s">
        <v>112</v>
      </c>
      <c r="C34" s="131"/>
      <c r="D34" s="131"/>
      <c r="E34" s="173"/>
      <c r="F34" s="131"/>
      <c r="G34" s="131"/>
      <c r="H34" s="152">
        <f t="shared" si="19"/>
        <v>0</v>
      </c>
      <c r="I34" s="130"/>
      <c r="J34" s="131"/>
      <c r="K34" s="152"/>
      <c r="L34" s="130"/>
      <c r="M34" s="131"/>
      <c r="N34" s="132"/>
      <c r="O34" s="587"/>
      <c r="P34" s="588"/>
      <c r="Q34" s="589"/>
      <c r="R34" s="587"/>
      <c r="S34" s="588"/>
      <c r="T34" s="589"/>
      <c r="U34" s="587"/>
      <c r="V34" s="588"/>
      <c r="W34" s="589"/>
      <c r="X34" s="587"/>
      <c r="Y34" s="588"/>
      <c r="Z34" s="589"/>
      <c r="AA34" s="587"/>
      <c r="AB34" s="588"/>
      <c r="AC34" s="589"/>
      <c r="AD34" s="587"/>
      <c r="AE34" s="588"/>
      <c r="AF34" s="589"/>
      <c r="AG34" s="587"/>
      <c r="AH34" s="588"/>
      <c r="AI34" s="589"/>
      <c r="AJ34" s="587"/>
      <c r="AK34" s="588"/>
      <c r="AL34" s="589"/>
      <c r="AM34" s="587"/>
      <c r="AN34" s="588"/>
      <c r="AO34" s="589"/>
      <c r="AP34" s="587"/>
      <c r="AQ34" s="588"/>
      <c r="AR34" s="589"/>
      <c r="AS34" s="587"/>
      <c r="AT34" s="588"/>
      <c r="AU34" s="589"/>
      <c r="AV34" s="587"/>
      <c r="AW34" s="588"/>
      <c r="AX34" s="589"/>
      <c r="AY34" s="587"/>
      <c r="AZ34" s="588"/>
      <c r="BA34" s="589"/>
      <c r="BB34" s="587"/>
      <c r="BC34" s="588"/>
      <c r="BD34" s="589"/>
    </row>
    <row r="35" spans="1:56" s="135" customFormat="1" ht="20.25" customHeight="1" x14ac:dyDescent="0.25">
      <c r="A35" s="134"/>
      <c r="B35" s="209" t="s">
        <v>109</v>
      </c>
      <c r="C35" s="151">
        <v>3960</v>
      </c>
      <c r="D35" s="151">
        <v>4020</v>
      </c>
      <c r="E35" s="174">
        <f>IF(C35&gt;0,(((D35-C35)/C35)*100),0)</f>
        <v>1.5151515151515151</v>
      </c>
      <c r="F35" s="151">
        <v>7200</v>
      </c>
      <c r="G35" s="151">
        <v>7320</v>
      </c>
      <c r="H35" s="153">
        <f t="shared" si="19"/>
        <v>1.6666666666666667</v>
      </c>
      <c r="I35" s="203"/>
      <c r="J35" s="151"/>
      <c r="K35" s="153"/>
      <c r="L35" s="203"/>
      <c r="M35" s="151"/>
      <c r="N35" s="148"/>
      <c r="O35" s="590"/>
      <c r="P35" s="591"/>
      <c r="Q35" s="592"/>
      <c r="R35" s="590"/>
      <c r="S35" s="591"/>
      <c r="T35" s="592"/>
      <c r="U35" s="590"/>
      <c r="V35" s="591"/>
      <c r="W35" s="592"/>
      <c r="X35" s="590"/>
      <c r="Y35" s="591"/>
      <c r="Z35" s="592"/>
      <c r="AA35" s="590"/>
      <c r="AB35" s="591"/>
      <c r="AC35" s="592"/>
      <c r="AD35" s="590"/>
      <c r="AE35" s="591"/>
      <c r="AF35" s="592"/>
      <c r="AG35" s="590"/>
      <c r="AH35" s="591"/>
      <c r="AI35" s="592"/>
      <c r="AJ35" s="590"/>
      <c r="AK35" s="591"/>
      <c r="AL35" s="592"/>
      <c r="AM35" s="590"/>
      <c r="AN35" s="591"/>
      <c r="AO35" s="592"/>
      <c r="AP35" s="590"/>
      <c r="AQ35" s="591"/>
      <c r="AR35" s="592"/>
      <c r="AS35" s="590"/>
      <c r="AT35" s="591"/>
      <c r="AU35" s="592"/>
      <c r="AV35" s="590"/>
      <c r="AW35" s="591"/>
      <c r="AX35" s="592"/>
      <c r="AY35" s="590"/>
      <c r="AZ35" s="591"/>
      <c r="BA35" s="592"/>
      <c r="BB35" s="590"/>
      <c r="BC35" s="591"/>
      <c r="BD35" s="592"/>
    </row>
    <row r="36" spans="1:56" x14ac:dyDescent="0.2">
      <c r="A36" s="136"/>
      <c r="B36" s="211" t="s">
        <v>60</v>
      </c>
      <c r="C36" s="205"/>
      <c r="D36" s="137"/>
      <c r="E36" s="175"/>
      <c r="F36" s="205"/>
      <c r="G36" s="137"/>
      <c r="H36" s="201"/>
      <c r="I36" s="204"/>
      <c r="J36" s="137"/>
      <c r="K36" s="201"/>
      <c r="L36" s="204"/>
      <c r="M36" s="137"/>
      <c r="N36" s="201"/>
      <c r="O36" s="204">
        <v>18030</v>
      </c>
      <c r="P36" s="137">
        <v>19660</v>
      </c>
      <c r="Q36" s="138">
        <f t="shared" ref="Q36" si="22">IF(O36&gt;0,(((P36-O36)/O36)*100),0)</f>
        <v>9.04048807542984</v>
      </c>
      <c r="R36" s="204">
        <v>30950</v>
      </c>
      <c r="S36" s="137">
        <v>32920</v>
      </c>
      <c r="T36" s="138">
        <f t="shared" ref="T36" si="23">IF(R36&gt;0,(((S36-R36)/R36)*100),0)</f>
        <v>6.3651050080775446</v>
      </c>
      <c r="U36" s="204">
        <v>22530</v>
      </c>
      <c r="V36" s="137">
        <v>23416</v>
      </c>
      <c r="W36" s="138">
        <f t="shared" ref="W36" si="24">IF(U36&gt;0,(((V36-U36)/U36)*100),0)</f>
        <v>3.9325343985796715</v>
      </c>
      <c r="X36" s="204">
        <v>58590</v>
      </c>
      <c r="Y36" s="137">
        <v>58590</v>
      </c>
      <c r="Z36" s="138">
        <f t="shared" ref="Z36" si="25">IF(X36&gt;0,(((Y36-X36)/X36)*100),0)</f>
        <v>0</v>
      </c>
      <c r="AA36" s="204">
        <v>21614</v>
      </c>
      <c r="AB36" s="137">
        <v>22886</v>
      </c>
      <c r="AC36" s="138">
        <f t="shared" ref="AC36" si="26">IF(AA36&gt;0,(((AB36-AA36)/AA36)*100),0)</f>
        <v>5.8850744887572874</v>
      </c>
      <c r="AD36" s="204">
        <v>55162</v>
      </c>
      <c r="AE36" s="137">
        <v>55162</v>
      </c>
      <c r="AF36" s="138">
        <f t="shared" ref="AF36" si="27">IF(AD36&gt;0,(((AE36-AD36)/AD36)*100),0)</f>
        <v>0</v>
      </c>
      <c r="AG36" s="204">
        <v>18258</v>
      </c>
      <c r="AH36" s="137">
        <v>20006</v>
      </c>
      <c r="AI36" s="138">
        <f t="shared" ref="AI36" si="28">IF(AG36&gt;0,(((AH36-AG36)/AG36)*100),0)</f>
        <v>9.5738854200898249</v>
      </c>
      <c r="AJ36" s="204">
        <v>32838</v>
      </c>
      <c r="AK36" s="137">
        <v>35738</v>
      </c>
      <c r="AL36" s="138">
        <f t="shared" ref="AL36" si="29">IF(AJ36&gt;0,(((AK36-AJ36)/AJ36)*100),0)</f>
        <v>8.8312321091418475</v>
      </c>
      <c r="AM36" s="204">
        <v>21585</v>
      </c>
      <c r="AN36" s="137">
        <v>23280</v>
      </c>
      <c r="AO36" s="138">
        <f t="shared" ref="AO36" si="30">IF(AM36&gt;0,(((AN36-AM36)/AM36)*100),0)</f>
        <v>7.8526754690757468</v>
      </c>
      <c r="AP36" s="204">
        <v>51822</v>
      </c>
      <c r="AQ36" s="137">
        <v>51822</v>
      </c>
      <c r="AR36" s="138">
        <f t="shared" ref="AR36" si="31">IF(AP36&gt;0,(((AQ36-AP36)/AP36)*100),0)</f>
        <v>0</v>
      </c>
      <c r="AS36" s="204"/>
      <c r="AT36" s="137"/>
      <c r="AU36" s="138">
        <f t="shared" ref="AU36" si="32">IF(AS36&gt;0,(((AT36-AS36)/AS36)*100),0)</f>
        <v>0</v>
      </c>
      <c r="AV36" s="204"/>
      <c r="AW36" s="137"/>
      <c r="AX36" s="138">
        <f t="shared" ref="AX36" si="33">IF(AV36&gt;0,(((AW36-AV36)/AV36)*100),0)</f>
        <v>0</v>
      </c>
      <c r="AY36" s="204">
        <v>16692</v>
      </c>
      <c r="AZ36" s="137">
        <v>17440</v>
      </c>
      <c r="BA36" s="138">
        <f t="shared" ref="BA36" si="34">IF(AY36&gt;0,(((AZ36-AY36)/AY36)*100),0)</f>
        <v>4.4811885933381266</v>
      </c>
      <c r="BB36" s="204">
        <v>39272</v>
      </c>
      <c r="BC36" s="137">
        <v>41172</v>
      </c>
      <c r="BD36" s="138">
        <f t="shared" ref="BD36" si="35">IF(BB36&gt;0,(((BC36-BB36)/BB36)*100),0)</f>
        <v>4.838052556528825</v>
      </c>
    </row>
    <row r="37" spans="1:56" x14ac:dyDescent="0.2">
      <c r="A37" s="129" t="s">
        <v>133</v>
      </c>
      <c r="B37" s="149" t="s">
        <v>114</v>
      </c>
      <c r="C37" s="131">
        <v>7173</v>
      </c>
      <c r="D37" s="131">
        <v>7553</v>
      </c>
      <c r="E37" s="173">
        <f t="shared" ref="E37:E50" si="36">IF(C37&gt;0,(((D37-C37)/C37)*100),0)</f>
        <v>5.2976439425623871</v>
      </c>
      <c r="F37" s="131">
        <v>17606</v>
      </c>
      <c r="G37" s="131">
        <v>18435</v>
      </c>
      <c r="H37" s="152">
        <f t="shared" ref="H37:H52" si="37">IF(F37&gt;0,(((G37-F37)/F37)*100),0)</f>
        <v>4.7086220606611384</v>
      </c>
      <c r="I37" s="130">
        <v>9042</v>
      </c>
      <c r="J37" s="131">
        <v>9474</v>
      </c>
      <c r="K37" s="152">
        <f t="shared" ref="K37:K43" si="38">IF(I37&gt;0,(((J37-I37)/I37)*100),0)</f>
        <v>4.7777040477770409</v>
      </c>
      <c r="L37" s="130">
        <v>20025</v>
      </c>
      <c r="M37" s="131">
        <v>20929</v>
      </c>
      <c r="N37" s="132">
        <f t="shared" ref="N37:N43" si="39">IF(L37&gt;0,(((M37-L37)/L37)*100),0)</f>
        <v>4.5143570536828967</v>
      </c>
      <c r="O37" s="587"/>
      <c r="P37" s="588"/>
      <c r="Q37" s="589"/>
      <c r="R37" s="587"/>
      <c r="S37" s="588"/>
      <c r="T37" s="589"/>
      <c r="U37" s="587"/>
      <c r="V37" s="588"/>
      <c r="W37" s="589"/>
      <c r="X37" s="587"/>
      <c r="Y37" s="588"/>
      <c r="Z37" s="589"/>
      <c r="AA37" s="587"/>
      <c r="AB37" s="588"/>
      <c r="AC37" s="589"/>
      <c r="AD37" s="587"/>
      <c r="AE37" s="588"/>
      <c r="AF37" s="589"/>
      <c r="AG37" s="587"/>
      <c r="AH37" s="588"/>
      <c r="AI37" s="589"/>
      <c r="AJ37" s="587"/>
      <c r="AK37" s="588"/>
      <c r="AL37" s="589"/>
      <c r="AM37" s="587"/>
      <c r="AN37" s="588"/>
      <c r="AO37" s="589"/>
      <c r="AP37" s="587"/>
      <c r="AQ37" s="588"/>
      <c r="AR37" s="589"/>
      <c r="AS37" s="587"/>
      <c r="AT37" s="588"/>
      <c r="AU37" s="589"/>
      <c r="AV37" s="587"/>
      <c r="AW37" s="588"/>
      <c r="AX37" s="589"/>
      <c r="AY37" s="587"/>
      <c r="AZ37" s="588"/>
      <c r="BA37" s="589"/>
      <c r="BB37" s="587"/>
      <c r="BC37" s="588"/>
      <c r="BD37" s="589"/>
    </row>
    <row r="38" spans="1:56" x14ac:dyDescent="0.2">
      <c r="A38" s="133"/>
      <c r="B38" s="149" t="s">
        <v>115</v>
      </c>
      <c r="C38" s="131"/>
      <c r="D38" s="131"/>
      <c r="E38" s="173">
        <f t="shared" si="36"/>
        <v>0</v>
      </c>
      <c r="F38" s="131"/>
      <c r="G38" s="131"/>
      <c r="H38" s="152">
        <f t="shared" si="37"/>
        <v>0</v>
      </c>
      <c r="I38" s="130"/>
      <c r="J38" s="131"/>
      <c r="K38" s="152">
        <f t="shared" si="38"/>
        <v>0</v>
      </c>
      <c r="L38" s="130"/>
      <c r="M38" s="131"/>
      <c r="N38" s="132">
        <f t="shared" si="39"/>
        <v>0</v>
      </c>
      <c r="O38" s="587"/>
      <c r="P38" s="588"/>
      <c r="Q38" s="589"/>
      <c r="R38" s="587"/>
      <c r="S38" s="588"/>
      <c r="T38" s="589"/>
      <c r="U38" s="587"/>
      <c r="V38" s="588"/>
      <c r="W38" s="589"/>
      <c r="X38" s="587"/>
      <c r="Y38" s="588"/>
      <c r="Z38" s="589"/>
      <c r="AA38" s="587"/>
      <c r="AB38" s="588"/>
      <c r="AC38" s="589"/>
      <c r="AD38" s="587"/>
      <c r="AE38" s="588"/>
      <c r="AF38" s="589"/>
      <c r="AG38" s="587"/>
      <c r="AH38" s="588"/>
      <c r="AI38" s="589"/>
      <c r="AJ38" s="587"/>
      <c r="AK38" s="588"/>
      <c r="AL38" s="589"/>
      <c r="AM38" s="587"/>
      <c r="AN38" s="588"/>
      <c r="AO38" s="589"/>
      <c r="AP38" s="587"/>
      <c r="AQ38" s="588"/>
      <c r="AR38" s="589"/>
      <c r="AS38" s="587"/>
      <c r="AT38" s="588"/>
      <c r="AU38" s="589"/>
      <c r="AV38" s="587"/>
      <c r="AW38" s="588"/>
      <c r="AX38" s="589"/>
      <c r="AY38" s="587"/>
      <c r="AZ38" s="588"/>
      <c r="BA38" s="589"/>
      <c r="BB38" s="587"/>
      <c r="BC38" s="588"/>
      <c r="BD38" s="589"/>
    </row>
    <row r="39" spans="1:56" x14ac:dyDescent="0.2">
      <c r="A39" s="133"/>
      <c r="B39" s="149" t="s">
        <v>116</v>
      </c>
      <c r="C39" s="131">
        <v>6987</v>
      </c>
      <c r="D39" s="131">
        <v>7256</v>
      </c>
      <c r="E39" s="173">
        <f t="shared" si="36"/>
        <v>3.8500071561471305</v>
      </c>
      <c r="F39" s="131">
        <v>12404</v>
      </c>
      <c r="G39" s="131">
        <v>12720</v>
      </c>
      <c r="H39" s="152">
        <f t="shared" si="37"/>
        <v>2.5475653015156401</v>
      </c>
      <c r="I39" s="130">
        <v>6743</v>
      </c>
      <c r="J39" s="131">
        <v>6930</v>
      </c>
      <c r="K39" s="152">
        <f t="shared" si="38"/>
        <v>2.7732463295269167</v>
      </c>
      <c r="L39" s="130">
        <v>12094</v>
      </c>
      <c r="M39" s="131">
        <v>12400</v>
      </c>
      <c r="N39" s="132">
        <f t="shared" si="39"/>
        <v>2.530180254671738</v>
      </c>
      <c r="O39" s="587"/>
      <c r="P39" s="588"/>
      <c r="Q39" s="589"/>
      <c r="R39" s="587"/>
      <c r="S39" s="588"/>
      <c r="T39" s="589"/>
      <c r="U39" s="587"/>
      <c r="V39" s="588"/>
      <c r="W39" s="589"/>
      <c r="X39" s="587"/>
      <c r="Y39" s="588"/>
      <c r="Z39" s="589"/>
      <c r="AA39" s="587"/>
      <c r="AB39" s="588"/>
      <c r="AC39" s="589"/>
      <c r="AD39" s="587"/>
      <c r="AE39" s="588"/>
      <c r="AF39" s="589"/>
      <c r="AG39" s="587"/>
      <c r="AH39" s="588"/>
      <c r="AI39" s="589"/>
      <c r="AJ39" s="587"/>
      <c r="AK39" s="588"/>
      <c r="AL39" s="589"/>
      <c r="AM39" s="587"/>
      <c r="AN39" s="588"/>
      <c r="AO39" s="589"/>
      <c r="AP39" s="587"/>
      <c r="AQ39" s="588"/>
      <c r="AR39" s="589"/>
      <c r="AS39" s="587"/>
      <c r="AT39" s="588"/>
      <c r="AU39" s="589"/>
      <c r="AV39" s="587"/>
      <c r="AW39" s="588"/>
      <c r="AX39" s="589"/>
      <c r="AY39" s="587"/>
      <c r="AZ39" s="588"/>
      <c r="BA39" s="589"/>
      <c r="BB39" s="587"/>
      <c r="BC39" s="588"/>
      <c r="BD39" s="589"/>
    </row>
    <row r="40" spans="1:56" x14ac:dyDescent="0.2">
      <c r="A40" s="133"/>
      <c r="B40" s="149" t="s">
        <v>117</v>
      </c>
      <c r="C40" s="131">
        <v>6750</v>
      </c>
      <c r="D40" s="131">
        <v>7065</v>
      </c>
      <c r="E40" s="173">
        <f t="shared" si="36"/>
        <v>4.666666666666667</v>
      </c>
      <c r="F40" s="131">
        <v>10995</v>
      </c>
      <c r="G40" s="131">
        <v>11520</v>
      </c>
      <c r="H40" s="152">
        <f t="shared" si="37"/>
        <v>4.7748976807639831</v>
      </c>
      <c r="I40" s="130">
        <v>6539</v>
      </c>
      <c r="J40" s="131">
        <v>6851</v>
      </c>
      <c r="K40" s="152">
        <f t="shared" si="38"/>
        <v>4.7713717693836974</v>
      </c>
      <c r="L40" s="130">
        <v>10595</v>
      </c>
      <c r="M40" s="131">
        <v>11111</v>
      </c>
      <c r="N40" s="132">
        <f t="shared" si="39"/>
        <v>4.8702218027371398</v>
      </c>
      <c r="O40" s="587"/>
      <c r="P40" s="588"/>
      <c r="Q40" s="589"/>
      <c r="R40" s="587"/>
      <c r="S40" s="588"/>
      <c r="T40" s="589"/>
      <c r="U40" s="587"/>
      <c r="V40" s="588"/>
      <c r="W40" s="589"/>
      <c r="X40" s="587"/>
      <c r="Y40" s="588"/>
      <c r="Z40" s="589"/>
      <c r="AA40" s="587"/>
      <c r="AB40" s="588"/>
      <c r="AC40" s="589"/>
      <c r="AD40" s="587"/>
      <c r="AE40" s="588"/>
      <c r="AF40" s="589"/>
      <c r="AG40" s="587"/>
      <c r="AH40" s="588"/>
      <c r="AI40" s="589"/>
      <c r="AJ40" s="587"/>
      <c r="AK40" s="588"/>
      <c r="AL40" s="589"/>
      <c r="AM40" s="587"/>
      <c r="AN40" s="588"/>
      <c r="AO40" s="589"/>
      <c r="AP40" s="587"/>
      <c r="AQ40" s="588"/>
      <c r="AR40" s="589"/>
      <c r="AS40" s="587"/>
      <c r="AT40" s="588"/>
      <c r="AU40" s="589"/>
      <c r="AV40" s="587"/>
      <c r="AW40" s="588"/>
      <c r="AX40" s="589"/>
      <c r="AY40" s="587"/>
      <c r="AZ40" s="588"/>
      <c r="BA40" s="589"/>
      <c r="BB40" s="587"/>
      <c r="BC40" s="588"/>
      <c r="BD40" s="589"/>
    </row>
    <row r="41" spans="1:56" x14ac:dyDescent="0.2">
      <c r="A41" s="133"/>
      <c r="B41" s="149" t="s">
        <v>118</v>
      </c>
      <c r="C41" s="131">
        <v>5290</v>
      </c>
      <c r="D41" s="131">
        <v>5560</v>
      </c>
      <c r="E41" s="173">
        <f t="shared" si="36"/>
        <v>5.103969754253308</v>
      </c>
      <c r="F41" s="131">
        <v>10510</v>
      </c>
      <c r="G41" s="131">
        <v>11050</v>
      </c>
      <c r="H41" s="152">
        <f t="shared" si="37"/>
        <v>5.1379638439581345</v>
      </c>
      <c r="I41" s="130">
        <v>6000</v>
      </c>
      <c r="J41" s="131">
        <v>6432</v>
      </c>
      <c r="K41" s="152">
        <f t="shared" si="38"/>
        <v>7.1999999999999993</v>
      </c>
      <c r="L41" s="130">
        <v>11400</v>
      </c>
      <c r="M41" s="131">
        <v>12072</v>
      </c>
      <c r="N41" s="132">
        <f t="shared" si="39"/>
        <v>5.8947368421052628</v>
      </c>
      <c r="O41" s="587"/>
      <c r="P41" s="588"/>
      <c r="Q41" s="589"/>
      <c r="R41" s="587"/>
      <c r="S41" s="588"/>
      <c r="T41" s="589"/>
      <c r="U41" s="587"/>
      <c r="V41" s="588"/>
      <c r="W41" s="589"/>
      <c r="X41" s="587"/>
      <c r="Y41" s="588"/>
      <c r="Z41" s="589"/>
      <c r="AA41" s="587"/>
      <c r="AB41" s="588"/>
      <c r="AC41" s="589"/>
      <c r="AD41" s="587"/>
      <c r="AE41" s="588"/>
      <c r="AF41" s="589"/>
      <c r="AG41" s="587"/>
      <c r="AH41" s="588"/>
      <c r="AI41" s="589"/>
      <c r="AJ41" s="587"/>
      <c r="AK41" s="588"/>
      <c r="AL41" s="589"/>
      <c r="AM41" s="587"/>
      <c r="AN41" s="588"/>
      <c r="AO41" s="589"/>
      <c r="AP41" s="587"/>
      <c r="AQ41" s="588"/>
      <c r="AR41" s="589"/>
      <c r="AS41" s="587"/>
      <c r="AT41" s="588"/>
      <c r="AU41" s="589"/>
      <c r="AV41" s="587"/>
      <c r="AW41" s="588"/>
      <c r="AX41" s="589"/>
      <c r="AY41" s="587"/>
      <c r="AZ41" s="588"/>
      <c r="BA41" s="589"/>
      <c r="BB41" s="587"/>
      <c r="BC41" s="588"/>
      <c r="BD41" s="589"/>
    </row>
    <row r="42" spans="1:56" x14ac:dyDescent="0.2">
      <c r="A42" s="133"/>
      <c r="B42" s="149" t="s">
        <v>119</v>
      </c>
      <c r="C42" s="131">
        <v>5299</v>
      </c>
      <c r="D42" s="131">
        <v>5477</v>
      </c>
      <c r="E42" s="173">
        <f t="shared" si="36"/>
        <v>3.3591243630873748</v>
      </c>
      <c r="F42" s="131">
        <v>11156</v>
      </c>
      <c r="G42" s="131">
        <v>11567</v>
      </c>
      <c r="H42" s="152">
        <f t="shared" si="37"/>
        <v>3.6841161706704915</v>
      </c>
      <c r="I42" s="130">
        <v>5202</v>
      </c>
      <c r="J42" s="131">
        <v>5364</v>
      </c>
      <c r="K42" s="152">
        <f t="shared" si="38"/>
        <v>3.1141868512110724</v>
      </c>
      <c r="L42" s="130">
        <v>10506</v>
      </c>
      <c r="M42" s="131">
        <v>10860</v>
      </c>
      <c r="N42" s="132">
        <f t="shared" si="39"/>
        <v>3.3695031410622502</v>
      </c>
      <c r="O42" s="587"/>
      <c r="P42" s="588"/>
      <c r="Q42" s="589"/>
      <c r="R42" s="587"/>
      <c r="S42" s="588"/>
      <c r="T42" s="589"/>
      <c r="U42" s="587"/>
      <c r="V42" s="588"/>
      <c r="W42" s="589"/>
      <c r="X42" s="587"/>
      <c r="Y42" s="588"/>
      <c r="Z42" s="589"/>
      <c r="AA42" s="587"/>
      <c r="AB42" s="588"/>
      <c r="AC42" s="589"/>
      <c r="AD42" s="587"/>
      <c r="AE42" s="588"/>
      <c r="AF42" s="589"/>
      <c r="AG42" s="587"/>
      <c r="AH42" s="588"/>
      <c r="AI42" s="589"/>
      <c r="AJ42" s="587"/>
      <c r="AK42" s="588"/>
      <c r="AL42" s="589"/>
      <c r="AM42" s="587"/>
      <c r="AN42" s="588"/>
      <c r="AO42" s="589"/>
      <c r="AP42" s="587"/>
      <c r="AQ42" s="588"/>
      <c r="AR42" s="589"/>
      <c r="AS42" s="587"/>
      <c r="AT42" s="588"/>
      <c r="AU42" s="589"/>
      <c r="AV42" s="587"/>
      <c r="AW42" s="588"/>
      <c r="AX42" s="589"/>
      <c r="AY42" s="587"/>
      <c r="AZ42" s="588"/>
      <c r="BA42" s="589"/>
      <c r="BB42" s="587"/>
      <c r="BC42" s="588"/>
      <c r="BD42" s="589"/>
    </row>
    <row r="43" spans="1:56" s="217" customFormat="1" ht="19.5" customHeight="1" x14ac:dyDescent="0.25">
      <c r="A43" s="216"/>
      <c r="B43" s="209" t="s">
        <v>79</v>
      </c>
      <c r="C43" s="151">
        <v>6750</v>
      </c>
      <c r="D43" s="151">
        <v>7065</v>
      </c>
      <c r="E43" s="174">
        <f t="shared" si="36"/>
        <v>4.666666666666667</v>
      </c>
      <c r="F43" s="151">
        <v>11978</v>
      </c>
      <c r="G43" s="151">
        <v>12398</v>
      </c>
      <c r="H43" s="153">
        <f t="shared" si="37"/>
        <v>3.5064284521622975</v>
      </c>
      <c r="I43" s="203">
        <v>6547</v>
      </c>
      <c r="J43" s="151">
        <v>6866</v>
      </c>
      <c r="K43" s="153">
        <f t="shared" si="38"/>
        <v>4.8724606690087064</v>
      </c>
      <c r="L43" s="203">
        <v>12087</v>
      </c>
      <c r="M43" s="151">
        <v>12345</v>
      </c>
      <c r="N43" s="148">
        <f t="shared" si="39"/>
        <v>2.1345246959543309</v>
      </c>
      <c r="O43" s="590"/>
      <c r="P43" s="591"/>
      <c r="Q43" s="592"/>
      <c r="R43" s="590"/>
      <c r="S43" s="591"/>
      <c r="T43" s="592"/>
      <c r="U43" s="590"/>
      <c r="V43" s="591"/>
      <c r="W43" s="592"/>
      <c r="X43" s="590"/>
      <c r="Y43" s="591"/>
      <c r="Z43" s="592"/>
      <c r="AA43" s="590"/>
      <c r="AB43" s="591"/>
      <c r="AC43" s="592"/>
      <c r="AD43" s="590"/>
      <c r="AE43" s="591"/>
      <c r="AF43" s="592"/>
      <c r="AG43" s="590"/>
      <c r="AH43" s="591"/>
      <c r="AI43" s="592"/>
      <c r="AJ43" s="590"/>
      <c r="AK43" s="591"/>
      <c r="AL43" s="592"/>
      <c r="AM43" s="590"/>
      <c r="AN43" s="591"/>
      <c r="AO43" s="592"/>
      <c r="AP43" s="590"/>
      <c r="AQ43" s="591"/>
      <c r="AR43" s="592"/>
      <c r="AS43" s="590"/>
      <c r="AT43" s="591"/>
      <c r="AU43" s="592"/>
      <c r="AV43" s="590"/>
      <c r="AW43" s="591"/>
      <c r="AX43" s="592"/>
      <c r="AY43" s="590"/>
      <c r="AZ43" s="591"/>
      <c r="BA43" s="592"/>
      <c r="BB43" s="590"/>
      <c r="BC43" s="591"/>
      <c r="BD43" s="592"/>
    </row>
    <row r="44" spans="1:56" x14ac:dyDescent="0.2">
      <c r="A44" s="133"/>
      <c r="B44" s="149" t="s">
        <v>120</v>
      </c>
      <c r="C44" s="131"/>
      <c r="D44" s="131"/>
      <c r="E44" s="173">
        <f t="shared" si="36"/>
        <v>0</v>
      </c>
      <c r="F44" s="131"/>
      <c r="G44" s="131"/>
      <c r="H44" s="152">
        <f t="shared" si="37"/>
        <v>0</v>
      </c>
      <c r="I44" s="130"/>
      <c r="J44" s="131"/>
      <c r="K44" s="152"/>
      <c r="L44" s="130"/>
      <c r="M44" s="131"/>
      <c r="N44" s="132"/>
      <c r="O44" s="587"/>
      <c r="P44" s="588"/>
      <c r="Q44" s="589"/>
      <c r="R44" s="587"/>
      <c r="S44" s="588"/>
      <c r="T44" s="589"/>
      <c r="U44" s="587"/>
      <c r="V44" s="588"/>
      <c r="W44" s="589"/>
      <c r="X44" s="587"/>
      <c r="Y44" s="588"/>
      <c r="Z44" s="589"/>
      <c r="AA44" s="587"/>
      <c r="AB44" s="588"/>
      <c r="AC44" s="589"/>
      <c r="AD44" s="587"/>
      <c r="AE44" s="588"/>
      <c r="AF44" s="589"/>
      <c r="AG44" s="587"/>
      <c r="AH44" s="588"/>
      <c r="AI44" s="589"/>
      <c r="AJ44" s="587"/>
      <c r="AK44" s="588"/>
      <c r="AL44" s="589"/>
      <c r="AM44" s="587"/>
      <c r="AN44" s="588"/>
      <c r="AO44" s="589"/>
      <c r="AP44" s="587"/>
      <c r="AQ44" s="588"/>
      <c r="AR44" s="589"/>
      <c r="AS44" s="587"/>
      <c r="AT44" s="588"/>
      <c r="AU44" s="589"/>
      <c r="AV44" s="587"/>
      <c r="AW44" s="588"/>
      <c r="AX44" s="589"/>
      <c r="AY44" s="587"/>
      <c r="AZ44" s="588"/>
      <c r="BA44" s="589"/>
      <c r="BB44" s="587"/>
      <c r="BC44" s="588"/>
      <c r="BD44" s="589"/>
    </row>
    <row r="45" spans="1:56" x14ac:dyDescent="0.2">
      <c r="A45" s="133"/>
      <c r="B45" s="149" t="s">
        <v>121</v>
      </c>
      <c r="C45" s="131">
        <v>2864</v>
      </c>
      <c r="D45" s="131">
        <v>3053</v>
      </c>
      <c r="E45" s="173">
        <f t="shared" si="36"/>
        <v>6.5991620111731848</v>
      </c>
      <c r="F45" s="131">
        <v>5099</v>
      </c>
      <c r="G45" s="131">
        <v>5423</v>
      </c>
      <c r="H45" s="152">
        <f t="shared" si="37"/>
        <v>6.354187095508923</v>
      </c>
      <c r="I45" s="130"/>
      <c r="J45" s="131"/>
      <c r="K45" s="152"/>
      <c r="L45" s="130"/>
      <c r="M45" s="131"/>
      <c r="N45" s="132"/>
      <c r="O45" s="587"/>
      <c r="P45" s="588"/>
      <c r="Q45" s="589"/>
      <c r="R45" s="587"/>
      <c r="S45" s="588"/>
      <c r="T45" s="589"/>
      <c r="U45" s="587"/>
      <c r="V45" s="588"/>
      <c r="W45" s="589"/>
      <c r="X45" s="587"/>
      <c r="Y45" s="588"/>
      <c r="Z45" s="589"/>
      <c r="AA45" s="587"/>
      <c r="AB45" s="588"/>
      <c r="AC45" s="589"/>
      <c r="AD45" s="587"/>
      <c r="AE45" s="588"/>
      <c r="AF45" s="589"/>
      <c r="AG45" s="587"/>
      <c r="AH45" s="588"/>
      <c r="AI45" s="589"/>
      <c r="AJ45" s="587"/>
      <c r="AK45" s="588"/>
      <c r="AL45" s="589"/>
      <c r="AM45" s="587"/>
      <c r="AN45" s="588"/>
      <c r="AO45" s="589"/>
      <c r="AP45" s="587"/>
      <c r="AQ45" s="588"/>
      <c r="AR45" s="589"/>
      <c r="AS45" s="587"/>
      <c r="AT45" s="588"/>
      <c r="AU45" s="589"/>
      <c r="AV45" s="587"/>
      <c r="AW45" s="588"/>
      <c r="AX45" s="589"/>
      <c r="AY45" s="587"/>
      <c r="AZ45" s="588"/>
      <c r="BA45" s="589"/>
      <c r="BB45" s="587"/>
      <c r="BC45" s="588"/>
      <c r="BD45" s="589"/>
    </row>
    <row r="46" spans="1:56" x14ac:dyDescent="0.2">
      <c r="A46" s="133"/>
      <c r="B46" s="149" t="s">
        <v>122</v>
      </c>
      <c r="C46" s="131">
        <v>2695</v>
      </c>
      <c r="D46" s="131">
        <v>2860</v>
      </c>
      <c r="E46" s="173">
        <f t="shared" si="36"/>
        <v>6.1224489795918364</v>
      </c>
      <c r="F46" s="131">
        <v>4510</v>
      </c>
      <c r="G46" s="131">
        <v>4600</v>
      </c>
      <c r="H46" s="152">
        <f t="shared" si="37"/>
        <v>1.9955654101995564</v>
      </c>
      <c r="I46" s="130"/>
      <c r="J46" s="131"/>
      <c r="K46" s="152"/>
      <c r="L46" s="130"/>
      <c r="M46" s="131"/>
      <c r="N46" s="132"/>
      <c r="O46" s="587"/>
      <c r="P46" s="588"/>
      <c r="Q46" s="589"/>
      <c r="R46" s="587"/>
      <c r="S46" s="588"/>
      <c r="T46" s="589"/>
      <c r="U46" s="587"/>
      <c r="V46" s="588"/>
      <c r="W46" s="589"/>
      <c r="X46" s="587"/>
      <c r="Y46" s="588"/>
      <c r="Z46" s="589"/>
      <c r="AA46" s="587"/>
      <c r="AB46" s="588"/>
      <c r="AC46" s="589"/>
      <c r="AD46" s="587"/>
      <c r="AE46" s="588"/>
      <c r="AF46" s="589"/>
      <c r="AG46" s="587"/>
      <c r="AH46" s="588"/>
      <c r="AI46" s="589"/>
      <c r="AJ46" s="587"/>
      <c r="AK46" s="588"/>
      <c r="AL46" s="589"/>
      <c r="AM46" s="587"/>
      <c r="AN46" s="588"/>
      <c r="AO46" s="589"/>
      <c r="AP46" s="587"/>
      <c r="AQ46" s="588"/>
      <c r="AR46" s="589"/>
      <c r="AS46" s="587"/>
      <c r="AT46" s="588"/>
      <c r="AU46" s="589"/>
      <c r="AV46" s="587"/>
      <c r="AW46" s="588"/>
      <c r="AX46" s="589"/>
      <c r="AY46" s="587"/>
      <c r="AZ46" s="588"/>
      <c r="BA46" s="589"/>
      <c r="BB46" s="587"/>
      <c r="BC46" s="588"/>
      <c r="BD46" s="589"/>
    </row>
    <row r="47" spans="1:56" x14ac:dyDescent="0.2">
      <c r="A47" s="133"/>
      <c r="B47" s="149" t="s">
        <v>58</v>
      </c>
      <c r="C47" s="131">
        <v>2455</v>
      </c>
      <c r="D47" s="131">
        <v>2595</v>
      </c>
      <c r="E47" s="173">
        <f t="shared" si="36"/>
        <v>5.7026476578411405</v>
      </c>
      <c r="F47" s="131">
        <v>4800</v>
      </c>
      <c r="G47" s="131">
        <v>4901</v>
      </c>
      <c r="H47" s="152">
        <f t="shared" si="37"/>
        <v>2.1041666666666665</v>
      </c>
      <c r="I47" s="130"/>
      <c r="J47" s="131"/>
      <c r="K47" s="152"/>
      <c r="L47" s="130"/>
      <c r="M47" s="131"/>
      <c r="N47" s="132"/>
      <c r="O47" s="587"/>
      <c r="P47" s="588"/>
      <c r="Q47" s="589"/>
      <c r="R47" s="587"/>
      <c r="S47" s="588"/>
      <c r="T47" s="589"/>
      <c r="U47" s="587"/>
      <c r="V47" s="588"/>
      <c r="W47" s="589"/>
      <c r="X47" s="587"/>
      <c r="Y47" s="588"/>
      <c r="Z47" s="589"/>
      <c r="AA47" s="587"/>
      <c r="AB47" s="588"/>
      <c r="AC47" s="589"/>
      <c r="AD47" s="587"/>
      <c r="AE47" s="588"/>
      <c r="AF47" s="589"/>
      <c r="AG47" s="587"/>
      <c r="AH47" s="588"/>
      <c r="AI47" s="589"/>
      <c r="AJ47" s="587"/>
      <c r="AK47" s="588"/>
      <c r="AL47" s="589"/>
      <c r="AM47" s="587"/>
      <c r="AN47" s="588"/>
      <c r="AO47" s="589"/>
      <c r="AP47" s="587"/>
      <c r="AQ47" s="588"/>
      <c r="AR47" s="589"/>
      <c r="AS47" s="587"/>
      <c r="AT47" s="588"/>
      <c r="AU47" s="589"/>
      <c r="AV47" s="587"/>
      <c r="AW47" s="588"/>
      <c r="AX47" s="589"/>
      <c r="AY47" s="587"/>
      <c r="AZ47" s="588"/>
      <c r="BA47" s="589"/>
      <c r="BB47" s="587"/>
      <c r="BC47" s="588"/>
      <c r="BD47" s="589"/>
    </row>
    <row r="48" spans="1:56" s="135" customFormat="1" ht="20.25" customHeight="1" x14ac:dyDescent="0.25">
      <c r="A48" s="134"/>
      <c r="B48" s="209" t="s">
        <v>128</v>
      </c>
      <c r="C48" s="151">
        <v>2555</v>
      </c>
      <c r="D48" s="151">
        <v>2740</v>
      </c>
      <c r="E48" s="174">
        <f t="shared" si="36"/>
        <v>7.240704500978473</v>
      </c>
      <c r="F48" s="151">
        <v>4755</v>
      </c>
      <c r="G48" s="151">
        <v>4888</v>
      </c>
      <c r="H48" s="153">
        <f t="shared" si="37"/>
        <v>2.797055730809674</v>
      </c>
      <c r="I48" s="203"/>
      <c r="J48" s="151"/>
      <c r="K48" s="153"/>
      <c r="L48" s="203"/>
      <c r="M48" s="151"/>
      <c r="N48" s="148"/>
      <c r="O48" s="590"/>
      <c r="P48" s="591"/>
      <c r="Q48" s="592"/>
      <c r="R48" s="590"/>
      <c r="S48" s="591"/>
      <c r="T48" s="592"/>
      <c r="U48" s="590"/>
      <c r="V48" s="591"/>
      <c r="W48" s="592"/>
      <c r="X48" s="590"/>
      <c r="Y48" s="591"/>
      <c r="Z48" s="592"/>
      <c r="AA48" s="590"/>
      <c r="AB48" s="591"/>
      <c r="AC48" s="592"/>
      <c r="AD48" s="590"/>
      <c r="AE48" s="591"/>
      <c r="AF48" s="592"/>
      <c r="AG48" s="590"/>
      <c r="AH48" s="591"/>
      <c r="AI48" s="592"/>
      <c r="AJ48" s="590"/>
      <c r="AK48" s="591"/>
      <c r="AL48" s="592"/>
      <c r="AM48" s="590"/>
      <c r="AN48" s="591"/>
      <c r="AO48" s="592"/>
      <c r="AP48" s="590"/>
      <c r="AQ48" s="591"/>
      <c r="AR48" s="592"/>
      <c r="AS48" s="590"/>
      <c r="AT48" s="591"/>
      <c r="AU48" s="592"/>
      <c r="AV48" s="590"/>
      <c r="AW48" s="591"/>
      <c r="AX48" s="592"/>
      <c r="AY48" s="590"/>
      <c r="AZ48" s="591"/>
      <c r="BA48" s="592"/>
      <c r="BB48" s="590"/>
      <c r="BC48" s="591"/>
      <c r="BD48" s="592"/>
    </row>
    <row r="49" spans="1:56" x14ac:dyDescent="0.2">
      <c r="A49" s="133"/>
      <c r="B49" s="149" t="s">
        <v>59</v>
      </c>
      <c r="C49" s="131"/>
      <c r="D49" s="131"/>
      <c r="E49" s="173">
        <f t="shared" si="36"/>
        <v>0</v>
      </c>
      <c r="F49" s="131"/>
      <c r="G49" s="131"/>
      <c r="H49" s="152">
        <f t="shared" si="37"/>
        <v>0</v>
      </c>
      <c r="I49" s="130"/>
      <c r="J49" s="131"/>
      <c r="K49" s="152"/>
      <c r="L49" s="130"/>
      <c r="M49" s="131"/>
      <c r="N49" s="132"/>
      <c r="O49" s="587"/>
      <c r="P49" s="588"/>
      <c r="Q49" s="589"/>
      <c r="R49" s="587"/>
      <c r="S49" s="588"/>
      <c r="T49" s="589"/>
      <c r="U49" s="587"/>
      <c r="V49" s="588"/>
      <c r="W49" s="589"/>
      <c r="X49" s="587"/>
      <c r="Y49" s="588"/>
      <c r="Z49" s="589"/>
      <c r="AA49" s="587"/>
      <c r="AB49" s="588"/>
      <c r="AC49" s="589"/>
      <c r="AD49" s="587"/>
      <c r="AE49" s="588"/>
      <c r="AF49" s="589"/>
      <c r="AG49" s="587"/>
      <c r="AH49" s="588"/>
      <c r="AI49" s="589"/>
      <c r="AJ49" s="587"/>
      <c r="AK49" s="588"/>
      <c r="AL49" s="589"/>
      <c r="AM49" s="587"/>
      <c r="AN49" s="588"/>
      <c r="AO49" s="589"/>
      <c r="AP49" s="587"/>
      <c r="AQ49" s="588"/>
      <c r="AR49" s="589"/>
      <c r="AS49" s="587"/>
      <c r="AT49" s="588"/>
      <c r="AU49" s="589"/>
      <c r="AV49" s="587"/>
      <c r="AW49" s="588"/>
      <c r="AX49" s="589"/>
      <c r="AY49" s="587"/>
      <c r="AZ49" s="588"/>
      <c r="BA49" s="589"/>
      <c r="BB49" s="587"/>
      <c r="BC49" s="588"/>
      <c r="BD49" s="589"/>
    </row>
    <row r="50" spans="1:56" x14ac:dyDescent="0.2">
      <c r="A50" s="133"/>
      <c r="B50" s="149" t="s">
        <v>111</v>
      </c>
      <c r="C50" s="131"/>
      <c r="D50" s="131"/>
      <c r="E50" s="173">
        <f t="shared" si="36"/>
        <v>0</v>
      </c>
      <c r="F50" s="131"/>
      <c r="G50" s="131"/>
      <c r="H50" s="152">
        <f t="shared" si="37"/>
        <v>0</v>
      </c>
      <c r="I50" s="130"/>
      <c r="J50" s="131"/>
      <c r="K50" s="152"/>
      <c r="L50" s="130"/>
      <c r="M50" s="131"/>
      <c r="N50" s="132"/>
      <c r="O50" s="587"/>
      <c r="P50" s="588"/>
      <c r="Q50" s="589"/>
      <c r="R50" s="587"/>
      <c r="S50" s="588"/>
      <c r="T50" s="589"/>
      <c r="U50" s="587"/>
      <c r="V50" s="588"/>
      <c r="W50" s="589"/>
      <c r="X50" s="587"/>
      <c r="Y50" s="588"/>
      <c r="Z50" s="589"/>
      <c r="AA50" s="587"/>
      <c r="AB50" s="588"/>
      <c r="AC50" s="589"/>
      <c r="AD50" s="587"/>
      <c r="AE50" s="588"/>
      <c r="AF50" s="589"/>
      <c r="AG50" s="587"/>
      <c r="AH50" s="588"/>
      <c r="AI50" s="589"/>
      <c r="AJ50" s="587"/>
      <c r="AK50" s="588"/>
      <c r="AL50" s="589"/>
      <c r="AM50" s="587"/>
      <c r="AN50" s="588"/>
      <c r="AO50" s="589"/>
      <c r="AP50" s="587"/>
      <c r="AQ50" s="588"/>
      <c r="AR50" s="589"/>
      <c r="AS50" s="587"/>
      <c r="AT50" s="588"/>
      <c r="AU50" s="589"/>
      <c r="AV50" s="587"/>
      <c r="AW50" s="588"/>
      <c r="AX50" s="589"/>
      <c r="AY50" s="587"/>
      <c r="AZ50" s="588"/>
      <c r="BA50" s="589"/>
      <c r="BB50" s="587"/>
      <c r="BC50" s="588"/>
      <c r="BD50" s="589"/>
    </row>
    <row r="51" spans="1:56" x14ac:dyDescent="0.2">
      <c r="A51" s="133"/>
      <c r="B51" s="149" t="s">
        <v>112</v>
      </c>
      <c r="C51" s="131"/>
      <c r="D51" s="131"/>
      <c r="E51" s="173"/>
      <c r="F51" s="131"/>
      <c r="G51" s="131"/>
      <c r="H51" s="152">
        <f t="shared" si="37"/>
        <v>0</v>
      </c>
      <c r="I51" s="130"/>
      <c r="J51" s="131"/>
      <c r="K51" s="152"/>
      <c r="L51" s="130"/>
      <c r="M51" s="131"/>
      <c r="N51" s="132"/>
      <c r="O51" s="587"/>
      <c r="P51" s="588"/>
      <c r="Q51" s="589"/>
      <c r="R51" s="587"/>
      <c r="S51" s="588"/>
      <c r="T51" s="589"/>
      <c r="U51" s="587"/>
      <c r="V51" s="588"/>
      <c r="W51" s="589"/>
      <c r="X51" s="587"/>
      <c r="Y51" s="588"/>
      <c r="Z51" s="589"/>
      <c r="AA51" s="587"/>
      <c r="AB51" s="588"/>
      <c r="AC51" s="589"/>
      <c r="AD51" s="587"/>
      <c r="AE51" s="588"/>
      <c r="AF51" s="589"/>
      <c r="AG51" s="587"/>
      <c r="AH51" s="588"/>
      <c r="AI51" s="589"/>
      <c r="AJ51" s="587"/>
      <c r="AK51" s="588"/>
      <c r="AL51" s="589"/>
      <c r="AM51" s="587"/>
      <c r="AN51" s="588"/>
      <c r="AO51" s="589"/>
      <c r="AP51" s="587"/>
      <c r="AQ51" s="588"/>
      <c r="AR51" s="589"/>
      <c r="AS51" s="587"/>
      <c r="AT51" s="588"/>
      <c r="AU51" s="589"/>
      <c r="AV51" s="587"/>
      <c r="AW51" s="588"/>
      <c r="AX51" s="589"/>
      <c r="AY51" s="587"/>
      <c r="AZ51" s="588"/>
      <c r="BA51" s="589"/>
      <c r="BB51" s="587"/>
      <c r="BC51" s="588"/>
      <c r="BD51" s="589"/>
    </row>
    <row r="52" spans="1:56" s="135" customFormat="1" ht="21.75" customHeight="1" x14ac:dyDescent="0.25">
      <c r="A52" s="134"/>
      <c r="B52" s="210" t="s">
        <v>109</v>
      </c>
      <c r="C52" s="151"/>
      <c r="D52" s="151"/>
      <c r="E52" s="174">
        <f>IF(C52&gt;0,(((D52-C52)/C52)*100),0)</f>
        <v>0</v>
      </c>
      <c r="F52" s="151"/>
      <c r="G52" s="151"/>
      <c r="H52" s="153">
        <f t="shared" si="37"/>
        <v>0</v>
      </c>
      <c r="I52" s="203"/>
      <c r="J52" s="151"/>
      <c r="K52" s="153"/>
      <c r="L52" s="203"/>
      <c r="M52" s="151"/>
      <c r="N52" s="148"/>
      <c r="O52" s="590"/>
      <c r="P52" s="591"/>
      <c r="Q52" s="592"/>
      <c r="R52" s="590"/>
      <c r="S52" s="591"/>
      <c r="T52" s="592"/>
      <c r="U52" s="590"/>
      <c r="V52" s="591"/>
      <c r="W52" s="592"/>
      <c r="X52" s="590"/>
      <c r="Y52" s="591"/>
      <c r="Z52" s="592"/>
      <c r="AA52" s="590"/>
      <c r="AB52" s="591"/>
      <c r="AC52" s="592"/>
      <c r="AD52" s="590"/>
      <c r="AE52" s="591"/>
      <c r="AF52" s="592"/>
      <c r="AG52" s="590"/>
      <c r="AH52" s="591"/>
      <c r="AI52" s="592"/>
      <c r="AJ52" s="590"/>
      <c r="AK52" s="591"/>
      <c r="AL52" s="592"/>
      <c r="AM52" s="590"/>
      <c r="AN52" s="591"/>
      <c r="AO52" s="592"/>
      <c r="AP52" s="590"/>
      <c r="AQ52" s="591"/>
      <c r="AR52" s="592"/>
      <c r="AS52" s="590"/>
      <c r="AT52" s="591"/>
      <c r="AU52" s="592"/>
      <c r="AV52" s="590"/>
      <c r="AW52" s="591"/>
      <c r="AX52" s="592"/>
      <c r="AY52" s="590"/>
      <c r="AZ52" s="591"/>
      <c r="BA52" s="592"/>
      <c r="BB52" s="590"/>
      <c r="BC52" s="591"/>
      <c r="BD52" s="592"/>
    </row>
    <row r="53" spans="1:56" x14ac:dyDescent="0.2">
      <c r="A53" s="136"/>
      <c r="B53" s="211" t="s">
        <v>60</v>
      </c>
      <c r="C53" s="205"/>
      <c r="D53" s="137"/>
      <c r="E53" s="175"/>
      <c r="F53" s="205"/>
      <c r="G53" s="137"/>
      <c r="H53" s="201"/>
      <c r="I53" s="204"/>
      <c r="J53" s="137"/>
      <c r="K53" s="201"/>
      <c r="L53" s="204"/>
      <c r="M53" s="137"/>
      <c r="N53" s="201"/>
      <c r="O53" s="204">
        <v>9756</v>
      </c>
      <c r="P53" s="137">
        <v>10212</v>
      </c>
      <c r="Q53" s="138">
        <f t="shared" ref="Q53" si="40">IF(O53&gt;0,(((P53-O53)/O53)*100),0)</f>
        <v>4.6740467404674044</v>
      </c>
      <c r="R53" s="204">
        <v>19833</v>
      </c>
      <c r="S53" s="137">
        <v>20722</v>
      </c>
      <c r="T53" s="138">
        <f t="shared" ref="T53" si="41">IF(R53&gt;0,(((S53-R53)/R53)*100),0)</f>
        <v>4.4824282761054812</v>
      </c>
      <c r="U53" s="204">
        <v>20235</v>
      </c>
      <c r="V53" s="137">
        <v>21897</v>
      </c>
      <c r="W53" s="138">
        <f t="shared" ref="W53" si="42">IF(U53&gt;0,(((V53-U53)/U53)*100),0)</f>
        <v>8.2134914751667907</v>
      </c>
      <c r="X53" s="204">
        <v>39295</v>
      </c>
      <c r="Y53" s="137">
        <v>42099</v>
      </c>
      <c r="Z53" s="138">
        <f t="shared" ref="Z53" si="43">IF(X53&gt;0,(((Y53-X53)/X53)*100),0)</f>
        <v>7.1357679094032314</v>
      </c>
      <c r="AA53" s="204"/>
      <c r="AB53" s="137"/>
      <c r="AC53" s="138">
        <f t="shared" ref="AC53" si="44">IF(AA53&gt;0,(((AB53-AA53)/AA53)*100),0)</f>
        <v>0</v>
      </c>
      <c r="AD53" s="204"/>
      <c r="AE53" s="137"/>
      <c r="AF53" s="138">
        <f t="shared" ref="AF53" si="45">IF(AD53&gt;0,(((AE53-AD53)/AD53)*100),0)</f>
        <v>0</v>
      </c>
      <c r="AG53" s="204">
        <v>13485</v>
      </c>
      <c r="AH53" s="137">
        <v>14776</v>
      </c>
      <c r="AI53" s="138">
        <f t="shared" ref="AI53" si="46">IF(AG53&gt;0,(((AH53-AG53)/AG53)*100),0)</f>
        <v>9.5736002966258802</v>
      </c>
      <c r="AJ53" s="204">
        <v>26345</v>
      </c>
      <c r="AK53" s="137">
        <v>28396</v>
      </c>
      <c r="AL53" s="138">
        <f t="shared" ref="AL53" si="47">IF(AJ53&gt;0,(((AK53-AJ53)/AJ53)*100),0)</f>
        <v>7.7851584740937563</v>
      </c>
      <c r="AM53" s="204"/>
      <c r="AN53" s="137"/>
      <c r="AO53" s="138">
        <f t="shared" ref="AO53" si="48">IF(AM53&gt;0,(((AN53-AM53)/AM53)*100),0)</f>
        <v>0</v>
      </c>
      <c r="AP53" s="204"/>
      <c r="AQ53" s="137"/>
      <c r="AR53" s="138">
        <f t="shared" ref="AR53" si="49">IF(AP53&gt;0,(((AQ53-AP53)/AP53)*100),0)</f>
        <v>0</v>
      </c>
      <c r="AS53" s="204"/>
      <c r="AT53" s="137"/>
      <c r="AU53" s="138">
        <f t="shared" ref="AU53" si="50">IF(AS53&gt;0,(((AT53-AS53)/AS53)*100),0)</f>
        <v>0</v>
      </c>
      <c r="AV53" s="204"/>
      <c r="AW53" s="137"/>
      <c r="AX53" s="138">
        <f t="shared" ref="AX53" si="51">IF(AV53&gt;0,(((AW53-AV53)/AV53)*100),0)</f>
        <v>0</v>
      </c>
      <c r="AY53" s="204"/>
      <c r="AZ53" s="137"/>
      <c r="BA53" s="138">
        <f t="shared" ref="BA53" si="52">IF(AY53&gt;0,(((AZ53-AY53)/AY53)*100),0)</f>
        <v>0</v>
      </c>
      <c r="BB53" s="204"/>
      <c r="BC53" s="137"/>
      <c r="BD53" s="138">
        <f t="shared" ref="BD53" si="53">IF(BB53&gt;0,(((BC53-BB53)/BB53)*100),0)</f>
        <v>0</v>
      </c>
    </row>
    <row r="54" spans="1:56" x14ac:dyDescent="0.2">
      <c r="A54" s="129" t="s">
        <v>134</v>
      </c>
      <c r="B54" s="149" t="s">
        <v>114</v>
      </c>
      <c r="C54" s="131">
        <v>11192</v>
      </c>
      <c r="D54" s="131">
        <v>11682</v>
      </c>
      <c r="E54" s="173">
        <f t="shared" ref="E54:E67" si="54">IF(C54&gt;0,(((D54-C54)/C54)*100),0)</f>
        <v>4.3781272337383843</v>
      </c>
      <c r="F54" s="131">
        <v>27462</v>
      </c>
      <c r="G54" s="131">
        <v>28772</v>
      </c>
      <c r="H54" s="152">
        <f t="shared" ref="H54:H69" si="55">IF(F54&gt;0,(((G54-F54)/F54)*100),0)</f>
        <v>4.7702279513509573</v>
      </c>
      <c r="I54" s="130">
        <v>26672</v>
      </c>
      <c r="J54" s="131">
        <v>27982</v>
      </c>
      <c r="K54" s="152">
        <f t="shared" ref="K54:K60" si="56">IF(I54&gt;0,(((J54-I54)/I54)*100),0)</f>
        <v>4.9115176964607077</v>
      </c>
      <c r="L54" s="130">
        <v>26672</v>
      </c>
      <c r="M54" s="131">
        <v>27982</v>
      </c>
      <c r="N54" s="132">
        <f t="shared" ref="N54:N60" si="57">IF(L54&gt;0,(((M54-L54)/L54)*100),0)</f>
        <v>4.9115176964607077</v>
      </c>
      <c r="O54" s="587"/>
      <c r="P54" s="588"/>
      <c r="Q54" s="589"/>
      <c r="R54" s="587"/>
      <c r="S54" s="588"/>
      <c r="T54" s="589"/>
      <c r="U54" s="587"/>
      <c r="V54" s="588"/>
      <c r="W54" s="589"/>
      <c r="X54" s="587"/>
      <c r="Y54" s="588"/>
      <c r="Z54" s="589"/>
      <c r="AA54" s="587"/>
      <c r="AB54" s="588"/>
      <c r="AC54" s="589"/>
      <c r="AD54" s="587"/>
      <c r="AE54" s="588"/>
      <c r="AF54" s="589"/>
      <c r="AG54" s="587"/>
      <c r="AH54" s="588"/>
      <c r="AI54" s="589"/>
      <c r="AJ54" s="587"/>
      <c r="AK54" s="588"/>
      <c r="AL54" s="589"/>
      <c r="AM54" s="587"/>
      <c r="AN54" s="588"/>
      <c r="AO54" s="589"/>
      <c r="AP54" s="587"/>
      <c r="AQ54" s="588"/>
      <c r="AR54" s="589"/>
      <c r="AS54" s="587"/>
      <c r="AT54" s="588"/>
      <c r="AU54" s="589"/>
      <c r="AV54" s="587"/>
      <c r="AW54" s="588"/>
      <c r="AX54" s="589"/>
      <c r="AY54" s="587"/>
      <c r="AZ54" s="588"/>
      <c r="BA54" s="589"/>
      <c r="BB54" s="587"/>
      <c r="BC54" s="588"/>
      <c r="BD54" s="589"/>
    </row>
    <row r="55" spans="1:56" x14ac:dyDescent="0.2">
      <c r="A55" s="133"/>
      <c r="B55" s="149" t="s">
        <v>115</v>
      </c>
      <c r="C55" s="131"/>
      <c r="D55" s="131"/>
      <c r="E55" s="173">
        <f t="shared" si="54"/>
        <v>0</v>
      </c>
      <c r="F55" s="131"/>
      <c r="G55" s="131"/>
      <c r="H55" s="152">
        <f t="shared" si="55"/>
        <v>0</v>
      </c>
      <c r="I55" s="130"/>
      <c r="J55" s="131"/>
      <c r="K55" s="152">
        <f t="shared" si="56"/>
        <v>0</v>
      </c>
      <c r="L55" s="130"/>
      <c r="M55" s="131"/>
      <c r="N55" s="132">
        <f t="shared" si="57"/>
        <v>0</v>
      </c>
      <c r="O55" s="587"/>
      <c r="P55" s="588"/>
      <c r="Q55" s="589"/>
      <c r="R55" s="587"/>
      <c r="S55" s="588"/>
      <c r="T55" s="589"/>
      <c r="U55" s="587"/>
      <c r="V55" s="588"/>
      <c r="W55" s="589"/>
      <c r="X55" s="587"/>
      <c r="Y55" s="588"/>
      <c r="Z55" s="589"/>
      <c r="AA55" s="587"/>
      <c r="AB55" s="588"/>
      <c r="AC55" s="589"/>
      <c r="AD55" s="587"/>
      <c r="AE55" s="588"/>
      <c r="AF55" s="589"/>
      <c r="AG55" s="587"/>
      <c r="AH55" s="588"/>
      <c r="AI55" s="589"/>
      <c r="AJ55" s="587"/>
      <c r="AK55" s="588"/>
      <c r="AL55" s="589"/>
      <c r="AM55" s="587"/>
      <c r="AN55" s="588"/>
      <c r="AO55" s="589"/>
      <c r="AP55" s="587"/>
      <c r="AQ55" s="588"/>
      <c r="AR55" s="589"/>
      <c r="AS55" s="587"/>
      <c r="AT55" s="588"/>
      <c r="AU55" s="589"/>
      <c r="AV55" s="587"/>
      <c r="AW55" s="588"/>
      <c r="AX55" s="589"/>
      <c r="AY55" s="587"/>
      <c r="AZ55" s="588"/>
      <c r="BA55" s="589"/>
      <c r="BB55" s="587"/>
      <c r="BC55" s="588"/>
      <c r="BD55" s="589"/>
    </row>
    <row r="56" spans="1:56" x14ac:dyDescent="0.2">
      <c r="A56" s="133"/>
      <c r="B56" s="149" t="s">
        <v>116</v>
      </c>
      <c r="C56" s="131">
        <v>7056</v>
      </c>
      <c r="D56" s="131">
        <v>7336</v>
      </c>
      <c r="E56" s="173">
        <f t="shared" si="54"/>
        <v>3.9682539682539679</v>
      </c>
      <c r="F56" s="131">
        <v>15052</v>
      </c>
      <c r="G56" s="131">
        <v>15692</v>
      </c>
      <c r="H56" s="152">
        <f t="shared" si="55"/>
        <v>4.2519266542652137</v>
      </c>
      <c r="I56" s="130">
        <v>5138</v>
      </c>
      <c r="J56" s="131">
        <v>5354</v>
      </c>
      <c r="K56" s="152">
        <f t="shared" si="56"/>
        <v>4.2039704165044771</v>
      </c>
      <c r="L56" s="130">
        <v>10910</v>
      </c>
      <c r="M56" s="131">
        <v>11390</v>
      </c>
      <c r="N56" s="132">
        <f t="shared" si="57"/>
        <v>4.399633363886343</v>
      </c>
      <c r="O56" s="587"/>
      <c r="P56" s="588"/>
      <c r="Q56" s="589"/>
      <c r="R56" s="587"/>
      <c r="S56" s="588"/>
      <c r="T56" s="589"/>
      <c r="U56" s="587"/>
      <c r="V56" s="588"/>
      <c r="W56" s="589"/>
      <c r="X56" s="587"/>
      <c r="Y56" s="588"/>
      <c r="Z56" s="589"/>
      <c r="AA56" s="587"/>
      <c r="AB56" s="588"/>
      <c r="AC56" s="589"/>
      <c r="AD56" s="587"/>
      <c r="AE56" s="588"/>
      <c r="AF56" s="589"/>
      <c r="AG56" s="587"/>
      <c r="AH56" s="588"/>
      <c r="AI56" s="589"/>
      <c r="AJ56" s="587"/>
      <c r="AK56" s="588"/>
      <c r="AL56" s="589"/>
      <c r="AM56" s="587"/>
      <c r="AN56" s="588"/>
      <c r="AO56" s="589"/>
      <c r="AP56" s="587"/>
      <c r="AQ56" s="588"/>
      <c r="AR56" s="589"/>
      <c r="AS56" s="587"/>
      <c r="AT56" s="588"/>
      <c r="AU56" s="589"/>
      <c r="AV56" s="587"/>
      <c r="AW56" s="588"/>
      <c r="AX56" s="589"/>
      <c r="AY56" s="587"/>
      <c r="AZ56" s="588"/>
      <c r="BA56" s="589"/>
      <c r="BB56" s="587"/>
      <c r="BC56" s="588"/>
      <c r="BD56" s="589"/>
    </row>
    <row r="57" spans="1:56" x14ac:dyDescent="0.2">
      <c r="A57" s="133"/>
      <c r="B57" s="149" t="s">
        <v>117</v>
      </c>
      <c r="C57" s="131"/>
      <c r="D57" s="131"/>
      <c r="E57" s="173">
        <f t="shared" si="54"/>
        <v>0</v>
      </c>
      <c r="F57" s="131"/>
      <c r="G57" s="131"/>
      <c r="H57" s="152">
        <f t="shared" si="55"/>
        <v>0</v>
      </c>
      <c r="I57" s="130"/>
      <c r="J57" s="131"/>
      <c r="K57" s="152">
        <f t="shared" si="56"/>
        <v>0</v>
      </c>
      <c r="L57" s="130"/>
      <c r="M57" s="131"/>
      <c r="N57" s="132">
        <f t="shared" si="57"/>
        <v>0</v>
      </c>
      <c r="O57" s="587"/>
      <c r="P57" s="588"/>
      <c r="Q57" s="589"/>
      <c r="R57" s="587"/>
      <c r="S57" s="588"/>
      <c r="T57" s="589"/>
      <c r="U57" s="587"/>
      <c r="V57" s="588"/>
      <c r="W57" s="589"/>
      <c r="X57" s="587"/>
      <c r="Y57" s="588"/>
      <c r="Z57" s="589"/>
      <c r="AA57" s="587"/>
      <c r="AB57" s="588"/>
      <c r="AC57" s="589"/>
      <c r="AD57" s="587"/>
      <c r="AE57" s="588"/>
      <c r="AF57" s="589"/>
      <c r="AG57" s="587"/>
      <c r="AH57" s="588"/>
      <c r="AI57" s="589"/>
      <c r="AJ57" s="587"/>
      <c r="AK57" s="588"/>
      <c r="AL57" s="589"/>
      <c r="AM57" s="587"/>
      <c r="AN57" s="588"/>
      <c r="AO57" s="589"/>
      <c r="AP57" s="587"/>
      <c r="AQ57" s="588"/>
      <c r="AR57" s="589"/>
      <c r="AS57" s="587"/>
      <c r="AT57" s="588"/>
      <c r="AU57" s="589"/>
      <c r="AV57" s="587"/>
      <c r="AW57" s="588"/>
      <c r="AX57" s="589"/>
      <c r="AY57" s="587"/>
      <c r="AZ57" s="588"/>
      <c r="BA57" s="589"/>
      <c r="BB57" s="587"/>
      <c r="BC57" s="588"/>
      <c r="BD57" s="589"/>
    </row>
    <row r="58" spans="1:56" x14ac:dyDescent="0.2">
      <c r="A58" s="133"/>
      <c r="B58" s="149" t="s">
        <v>118</v>
      </c>
      <c r="C58" s="131"/>
      <c r="D58" s="131"/>
      <c r="E58" s="173">
        <f t="shared" si="54"/>
        <v>0</v>
      </c>
      <c r="F58" s="131"/>
      <c r="G58" s="131"/>
      <c r="H58" s="152">
        <f t="shared" si="55"/>
        <v>0</v>
      </c>
      <c r="I58" s="130"/>
      <c r="J58" s="131"/>
      <c r="K58" s="152">
        <f t="shared" si="56"/>
        <v>0</v>
      </c>
      <c r="L58" s="130"/>
      <c r="M58" s="131"/>
      <c r="N58" s="132">
        <f t="shared" si="57"/>
        <v>0</v>
      </c>
      <c r="O58" s="587"/>
      <c r="P58" s="588"/>
      <c r="Q58" s="589"/>
      <c r="R58" s="587"/>
      <c r="S58" s="588"/>
      <c r="T58" s="589"/>
      <c r="U58" s="587"/>
      <c r="V58" s="588"/>
      <c r="W58" s="589"/>
      <c r="X58" s="587"/>
      <c r="Y58" s="588"/>
      <c r="Z58" s="589"/>
      <c r="AA58" s="587"/>
      <c r="AB58" s="588"/>
      <c r="AC58" s="589"/>
      <c r="AD58" s="587"/>
      <c r="AE58" s="588"/>
      <c r="AF58" s="589"/>
      <c r="AG58" s="587"/>
      <c r="AH58" s="588"/>
      <c r="AI58" s="589"/>
      <c r="AJ58" s="587"/>
      <c r="AK58" s="588"/>
      <c r="AL58" s="589"/>
      <c r="AM58" s="587"/>
      <c r="AN58" s="588"/>
      <c r="AO58" s="589"/>
      <c r="AP58" s="587"/>
      <c r="AQ58" s="588"/>
      <c r="AR58" s="589"/>
      <c r="AS58" s="587"/>
      <c r="AT58" s="588"/>
      <c r="AU58" s="589"/>
      <c r="AV58" s="587"/>
      <c r="AW58" s="588"/>
      <c r="AX58" s="589"/>
      <c r="AY58" s="587"/>
      <c r="AZ58" s="588"/>
      <c r="BA58" s="589"/>
      <c r="BB58" s="587"/>
      <c r="BC58" s="588"/>
      <c r="BD58" s="589"/>
    </row>
    <row r="59" spans="1:56" x14ac:dyDescent="0.2">
      <c r="A59" s="133"/>
      <c r="B59" s="149" t="s">
        <v>119</v>
      </c>
      <c r="C59" s="131"/>
      <c r="D59" s="131"/>
      <c r="E59" s="173">
        <f t="shared" si="54"/>
        <v>0</v>
      </c>
      <c r="F59" s="131"/>
      <c r="G59" s="131"/>
      <c r="H59" s="152">
        <f t="shared" si="55"/>
        <v>0</v>
      </c>
      <c r="I59" s="130"/>
      <c r="J59" s="131"/>
      <c r="K59" s="152">
        <f t="shared" si="56"/>
        <v>0</v>
      </c>
      <c r="L59" s="130"/>
      <c r="M59" s="131"/>
      <c r="N59" s="132">
        <f t="shared" si="57"/>
        <v>0</v>
      </c>
      <c r="O59" s="587"/>
      <c r="P59" s="588"/>
      <c r="Q59" s="589"/>
      <c r="R59" s="587"/>
      <c r="S59" s="588"/>
      <c r="T59" s="589"/>
      <c r="U59" s="587"/>
      <c r="V59" s="588"/>
      <c r="W59" s="589"/>
      <c r="X59" s="587"/>
      <c r="Y59" s="588"/>
      <c r="Z59" s="589"/>
      <c r="AA59" s="587"/>
      <c r="AB59" s="588"/>
      <c r="AC59" s="589"/>
      <c r="AD59" s="587"/>
      <c r="AE59" s="588"/>
      <c r="AF59" s="589"/>
      <c r="AG59" s="587"/>
      <c r="AH59" s="588"/>
      <c r="AI59" s="589"/>
      <c r="AJ59" s="587"/>
      <c r="AK59" s="588"/>
      <c r="AL59" s="589"/>
      <c r="AM59" s="587"/>
      <c r="AN59" s="588"/>
      <c r="AO59" s="589"/>
      <c r="AP59" s="587"/>
      <c r="AQ59" s="588"/>
      <c r="AR59" s="589"/>
      <c r="AS59" s="587"/>
      <c r="AT59" s="588"/>
      <c r="AU59" s="589"/>
      <c r="AV59" s="587"/>
      <c r="AW59" s="588"/>
      <c r="AX59" s="589"/>
      <c r="AY59" s="587"/>
      <c r="AZ59" s="588"/>
      <c r="BA59" s="589"/>
      <c r="BB59" s="587"/>
      <c r="BC59" s="588"/>
      <c r="BD59" s="589"/>
    </row>
    <row r="60" spans="1:56" s="217" customFormat="1" ht="19.5" customHeight="1" x14ac:dyDescent="0.25">
      <c r="A60" s="216"/>
      <c r="B60" s="209" t="s">
        <v>79</v>
      </c>
      <c r="C60" s="151">
        <v>9124</v>
      </c>
      <c r="D60" s="151">
        <v>9509</v>
      </c>
      <c r="E60" s="174">
        <f t="shared" si="54"/>
        <v>4.2196405085488822</v>
      </c>
      <c r="F60" s="151">
        <v>21257</v>
      </c>
      <c r="G60" s="151">
        <v>22232</v>
      </c>
      <c r="H60" s="153">
        <f t="shared" si="55"/>
        <v>4.5867243731476686</v>
      </c>
      <c r="I60" s="203">
        <v>15905</v>
      </c>
      <c r="J60" s="151">
        <v>16668</v>
      </c>
      <c r="K60" s="153">
        <f t="shared" si="56"/>
        <v>4.7972335743476897</v>
      </c>
      <c r="L60" s="203">
        <v>18791</v>
      </c>
      <c r="M60" s="151">
        <v>19686</v>
      </c>
      <c r="N60" s="148">
        <f t="shared" si="57"/>
        <v>4.7629184183917834</v>
      </c>
      <c r="O60" s="590"/>
      <c r="P60" s="591"/>
      <c r="Q60" s="592"/>
      <c r="R60" s="590"/>
      <c r="S60" s="591"/>
      <c r="T60" s="592"/>
      <c r="U60" s="590"/>
      <c r="V60" s="591"/>
      <c r="W60" s="592"/>
      <c r="X60" s="590"/>
      <c r="Y60" s="591"/>
      <c r="Z60" s="592"/>
      <c r="AA60" s="590"/>
      <c r="AB60" s="591"/>
      <c r="AC60" s="592"/>
      <c r="AD60" s="590"/>
      <c r="AE60" s="591"/>
      <c r="AF60" s="592"/>
      <c r="AG60" s="590"/>
      <c r="AH60" s="591"/>
      <c r="AI60" s="592"/>
      <c r="AJ60" s="590"/>
      <c r="AK60" s="591"/>
      <c r="AL60" s="592"/>
      <c r="AM60" s="590"/>
      <c r="AN60" s="591"/>
      <c r="AO60" s="592"/>
      <c r="AP60" s="590"/>
      <c r="AQ60" s="591"/>
      <c r="AR60" s="592"/>
      <c r="AS60" s="590"/>
      <c r="AT60" s="591"/>
      <c r="AU60" s="592"/>
      <c r="AV60" s="590"/>
      <c r="AW60" s="591"/>
      <c r="AX60" s="592"/>
      <c r="AY60" s="590"/>
      <c r="AZ60" s="591"/>
      <c r="BA60" s="592"/>
      <c r="BB60" s="590"/>
      <c r="BC60" s="591"/>
      <c r="BD60" s="592"/>
    </row>
    <row r="61" spans="1:56" x14ac:dyDescent="0.2">
      <c r="A61" s="133"/>
      <c r="B61" s="149" t="s">
        <v>120</v>
      </c>
      <c r="C61" s="131"/>
      <c r="D61" s="131"/>
      <c r="E61" s="173">
        <f t="shared" si="54"/>
        <v>0</v>
      </c>
      <c r="F61" s="131"/>
      <c r="G61" s="131"/>
      <c r="H61" s="152">
        <f t="shared" si="55"/>
        <v>0</v>
      </c>
      <c r="I61" s="130"/>
      <c r="J61" s="131"/>
      <c r="K61" s="152"/>
      <c r="L61" s="130"/>
      <c r="M61" s="131"/>
      <c r="N61" s="132"/>
      <c r="O61" s="587"/>
      <c r="P61" s="588"/>
      <c r="Q61" s="589"/>
      <c r="R61" s="587"/>
      <c r="S61" s="588"/>
      <c r="T61" s="589"/>
      <c r="U61" s="587"/>
      <c r="V61" s="588"/>
      <c r="W61" s="589"/>
      <c r="X61" s="587"/>
      <c r="Y61" s="588"/>
      <c r="Z61" s="589"/>
      <c r="AA61" s="587"/>
      <c r="AB61" s="588"/>
      <c r="AC61" s="589"/>
      <c r="AD61" s="587"/>
      <c r="AE61" s="588"/>
      <c r="AF61" s="589"/>
      <c r="AG61" s="587"/>
      <c r="AH61" s="588"/>
      <c r="AI61" s="589"/>
      <c r="AJ61" s="587"/>
      <c r="AK61" s="588"/>
      <c r="AL61" s="589"/>
      <c r="AM61" s="587"/>
      <c r="AN61" s="588"/>
      <c r="AO61" s="589"/>
      <c r="AP61" s="587"/>
      <c r="AQ61" s="588"/>
      <c r="AR61" s="589"/>
      <c r="AS61" s="587"/>
      <c r="AT61" s="588"/>
      <c r="AU61" s="589"/>
      <c r="AV61" s="587"/>
      <c r="AW61" s="588"/>
      <c r="AX61" s="589"/>
      <c r="AY61" s="587"/>
      <c r="AZ61" s="588"/>
      <c r="BA61" s="589"/>
      <c r="BB61" s="587"/>
      <c r="BC61" s="588"/>
      <c r="BD61" s="589"/>
    </row>
    <row r="62" spans="1:56" x14ac:dyDescent="0.2">
      <c r="A62" s="133"/>
      <c r="B62" s="149" t="s">
        <v>121</v>
      </c>
      <c r="C62" s="131">
        <v>3086</v>
      </c>
      <c r="D62" s="131">
        <v>3242</v>
      </c>
      <c r="E62" s="173">
        <f t="shared" si="54"/>
        <v>5.0550874918988988</v>
      </c>
      <c r="F62" s="131">
        <v>7200</v>
      </c>
      <c r="G62" s="131">
        <v>7562</v>
      </c>
      <c r="H62" s="152">
        <f t="shared" si="55"/>
        <v>5.0277777777777777</v>
      </c>
      <c r="I62" s="130"/>
      <c r="J62" s="131"/>
      <c r="K62" s="152"/>
      <c r="L62" s="130"/>
      <c r="M62" s="131"/>
      <c r="N62" s="132"/>
      <c r="O62" s="587"/>
      <c r="P62" s="588"/>
      <c r="Q62" s="589"/>
      <c r="R62" s="587"/>
      <c r="S62" s="588"/>
      <c r="T62" s="589"/>
      <c r="U62" s="587"/>
      <c r="V62" s="588"/>
      <c r="W62" s="589"/>
      <c r="X62" s="587"/>
      <c r="Y62" s="588"/>
      <c r="Z62" s="589"/>
      <c r="AA62" s="587"/>
      <c r="AB62" s="588"/>
      <c r="AC62" s="589"/>
      <c r="AD62" s="587"/>
      <c r="AE62" s="588"/>
      <c r="AF62" s="589"/>
      <c r="AG62" s="587"/>
      <c r="AH62" s="588"/>
      <c r="AI62" s="589"/>
      <c r="AJ62" s="587"/>
      <c r="AK62" s="588"/>
      <c r="AL62" s="589"/>
      <c r="AM62" s="587"/>
      <c r="AN62" s="588"/>
      <c r="AO62" s="589"/>
      <c r="AP62" s="587"/>
      <c r="AQ62" s="588"/>
      <c r="AR62" s="589"/>
      <c r="AS62" s="587"/>
      <c r="AT62" s="588"/>
      <c r="AU62" s="589"/>
      <c r="AV62" s="587"/>
      <c r="AW62" s="588"/>
      <c r="AX62" s="589"/>
      <c r="AY62" s="587"/>
      <c r="AZ62" s="588"/>
      <c r="BA62" s="589"/>
      <c r="BB62" s="587"/>
      <c r="BC62" s="588"/>
      <c r="BD62" s="589"/>
    </row>
    <row r="63" spans="1:56" x14ac:dyDescent="0.2">
      <c r="A63" s="133"/>
      <c r="B63" s="149" t="s">
        <v>122</v>
      </c>
      <c r="C63" s="131">
        <v>3086</v>
      </c>
      <c r="D63" s="131">
        <v>3242</v>
      </c>
      <c r="E63" s="173">
        <f t="shared" si="54"/>
        <v>5.0550874918988988</v>
      </c>
      <c r="F63" s="131">
        <v>7200</v>
      </c>
      <c r="G63" s="131">
        <v>7562</v>
      </c>
      <c r="H63" s="152">
        <f t="shared" si="55"/>
        <v>5.0277777777777777</v>
      </c>
      <c r="I63" s="130"/>
      <c r="J63" s="131"/>
      <c r="K63" s="152"/>
      <c r="L63" s="130"/>
      <c r="M63" s="131"/>
      <c r="N63" s="132"/>
      <c r="O63" s="587"/>
      <c r="P63" s="588"/>
      <c r="Q63" s="589"/>
      <c r="R63" s="587"/>
      <c r="S63" s="588"/>
      <c r="T63" s="589"/>
      <c r="U63" s="587"/>
      <c r="V63" s="588"/>
      <c r="W63" s="589"/>
      <c r="X63" s="587"/>
      <c r="Y63" s="588"/>
      <c r="Z63" s="589"/>
      <c r="AA63" s="587"/>
      <c r="AB63" s="588"/>
      <c r="AC63" s="589"/>
      <c r="AD63" s="587"/>
      <c r="AE63" s="588"/>
      <c r="AF63" s="589"/>
      <c r="AG63" s="587"/>
      <c r="AH63" s="588"/>
      <c r="AI63" s="589"/>
      <c r="AJ63" s="587"/>
      <c r="AK63" s="588"/>
      <c r="AL63" s="589"/>
      <c r="AM63" s="587"/>
      <c r="AN63" s="588"/>
      <c r="AO63" s="589"/>
      <c r="AP63" s="587"/>
      <c r="AQ63" s="588"/>
      <c r="AR63" s="589"/>
      <c r="AS63" s="587"/>
      <c r="AT63" s="588"/>
      <c r="AU63" s="589"/>
      <c r="AV63" s="587"/>
      <c r="AW63" s="588"/>
      <c r="AX63" s="589"/>
      <c r="AY63" s="587"/>
      <c r="AZ63" s="588"/>
      <c r="BA63" s="589"/>
      <c r="BB63" s="587"/>
      <c r="BC63" s="588"/>
      <c r="BD63" s="589"/>
    </row>
    <row r="64" spans="1:56" x14ac:dyDescent="0.2">
      <c r="A64" s="133"/>
      <c r="B64" s="149" t="s">
        <v>58</v>
      </c>
      <c r="C64" s="131"/>
      <c r="D64" s="131"/>
      <c r="E64" s="173">
        <f t="shared" si="54"/>
        <v>0</v>
      </c>
      <c r="F64" s="131"/>
      <c r="G64" s="131"/>
      <c r="H64" s="152">
        <f t="shared" si="55"/>
        <v>0</v>
      </c>
      <c r="I64" s="130"/>
      <c r="J64" s="131"/>
      <c r="K64" s="152"/>
      <c r="L64" s="130"/>
      <c r="M64" s="131"/>
      <c r="N64" s="132"/>
      <c r="O64" s="587"/>
      <c r="P64" s="588"/>
      <c r="Q64" s="589"/>
      <c r="R64" s="587"/>
      <c r="S64" s="588"/>
      <c r="T64" s="589"/>
      <c r="U64" s="587"/>
      <c r="V64" s="588"/>
      <c r="W64" s="589"/>
      <c r="X64" s="587"/>
      <c r="Y64" s="588"/>
      <c r="Z64" s="589"/>
      <c r="AA64" s="587"/>
      <c r="AB64" s="588"/>
      <c r="AC64" s="589"/>
      <c r="AD64" s="587"/>
      <c r="AE64" s="588"/>
      <c r="AF64" s="589"/>
      <c r="AG64" s="587"/>
      <c r="AH64" s="588"/>
      <c r="AI64" s="589"/>
      <c r="AJ64" s="587"/>
      <c r="AK64" s="588"/>
      <c r="AL64" s="589"/>
      <c r="AM64" s="587"/>
      <c r="AN64" s="588"/>
      <c r="AO64" s="589"/>
      <c r="AP64" s="587"/>
      <c r="AQ64" s="588"/>
      <c r="AR64" s="589"/>
      <c r="AS64" s="587"/>
      <c r="AT64" s="588"/>
      <c r="AU64" s="589"/>
      <c r="AV64" s="587"/>
      <c r="AW64" s="588"/>
      <c r="AX64" s="589"/>
      <c r="AY64" s="587"/>
      <c r="AZ64" s="588"/>
      <c r="BA64" s="589"/>
      <c r="BB64" s="587"/>
      <c r="BC64" s="588"/>
      <c r="BD64" s="589"/>
    </row>
    <row r="65" spans="1:56" s="135" customFormat="1" ht="20.25" customHeight="1" x14ac:dyDescent="0.25">
      <c r="A65" s="134"/>
      <c r="B65" s="209" t="s">
        <v>128</v>
      </c>
      <c r="C65" s="151">
        <v>3086</v>
      </c>
      <c r="D65" s="151">
        <v>3242</v>
      </c>
      <c r="E65" s="174">
        <f t="shared" si="54"/>
        <v>5.0550874918988988</v>
      </c>
      <c r="F65" s="151">
        <v>7200</v>
      </c>
      <c r="G65" s="151">
        <v>7562</v>
      </c>
      <c r="H65" s="153">
        <f t="shared" si="55"/>
        <v>5.0277777777777777</v>
      </c>
      <c r="I65" s="203"/>
      <c r="J65" s="151"/>
      <c r="K65" s="153"/>
      <c r="L65" s="203"/>
      <c r="M65" s="151"/>
      <c r="N65" s="148"/>
      <c r="O65" s="590"/>
      <c r="P65" s="591"/>
      <c r="Q65" s="592"/>
      <c r="R65" s="590"/>
      <c r="S65" s="591"/>
      <c r="T65" s="592"/>
      <c r="U65" s="590"/>
      <c r="V65" s="591"/>
      <c r="W65" s="592"/>
      <c r="X65" s="590"/>
      <c r="Y65" s="591"/>
      <c r="Z65" s="592"/>
      <c r="AA65" s="590"/>
      <c r="AB65" s="591"/>
      <c r="AC65" s="592"/>
      <c r="AD65" s="590"/>
      <c r="AE65" s="591"/>
      <c r="AF65" s="592"/>
      <c r="AG65" s="590"/>
      <c r="AH65" s="591"/>
      <c r="AI65" s="592"/>
      <c r="AJ65" s="590"/>
      <c r="AK65" s="591"/>
      <c r="AL65" s="592"/>
      <c r="AM65" s="590"/>
      <c r="AN65" s="591"/>
      <c r="AO65" s="592"/>
      <c r="AP65" s="590"/>
      <c r="AQ65" s="591"/>
      <c r="AR65" s="592"/>
      <c r="AS65" s="590"/>
      <c r="AT65" s="591"/>
      <c r="AU65" s="592"/>
      <c r="AV65" s="590"/>
      <c r="AW65" s="591"/>
      <c r="AX65" s="592"/>
      <c r="AY65" s="590"/>
      <c r="AZ65" s="591"/>
      <c r="BA65" s="592"/>
      <c r="BB65" s="590"/>
      <c r="BC65" s="591"/>
      <c r="BD65" s="592"/>
    </row>
    <row r="66" spans="1:56" x14ac:dyDescent="0.2">
      <c r="A66" s="133"/>
      <c r="B66" s="149" t="s">
        <v>59</v>
      </c>
      <c r="C66" s="131"/>
      <c r="D66" s="131"/>
      <c r="E66" s="173">
        <f t="shared" si="54"/>
        <v>0</v>
      </c>
      <c r="F66" s="131"/>
      <c r="G66" s="131"/>
      <c r="H66" s="152">
        <f t="shared" si="55"/>
        <v>0</v>
      </c>
      <c r="I66" s="130"/>
      <c r="J66" s="131"/>
      <c r="K66" s="152"/>
      <c r="L66" s="130"/>
      <c r="M66" s="131"/>
      <c r="N66" s="132"/>
      <c r="O66" s="587"/>
      <c r="P66" s="588"/>
      <c r="Q66" s="589"/>
      <c r="R66" s="587"/>
      <c r="S66" s="588"/>
      <c r="T66" s="589"/>
      <c r="U66" s="587"/>
      <c r="V66" s="588"/>
      <c r="W66" s="589"/>
      <c r="X66" s="587"/>
      <c r="Y66" s="588"/>
      <c r="Z66" s="589"/>
      <c r="AA66" s="587"/>
      <c r="AB66" s="588"/>
      <c r="AC66" s="589"/>
      <c r="AD66" s="587"/>
      <c r="AE66" s="588"/>
      <c r="AF66" s="589"/>
      <c r="AG66" s="587"/>
      <c r="AH66" s="588"/>
      <c r="AI66" s="589"/>
      <c r="AJ66" s="587"/>
      <c r="AK66" s="588"/>
      <c r="AL66" s="589"/>
      <c r="AM66" s="587"/>
      <c r="AN66" s="588"/>
      <c r="AO66" s="589"/>
      <c r="AP66" s="587"/>
      <c r="AQ66" s="588"/>
      <c r="AR66" s="589"/>
      <c r="AS66" s="587"/>
      <c r="AT66" s="588"/>
      <c r="AU66" s="589"/>
      <c r="AV66" s="587"/>
      <c r="AW66" s="588"/>
      <c r="AX66" s="589"/>
      <c r="AY66" s="587"/>
      <c r="AZ66" s="588"/>
      <c r="BA66" s="589"/>
      <c r="BB66" s="587"/>
      <c r="BC66" s="588"/>
      <c r="BD66" s="589"/>
    </row>
    <row r="67" spans="1:56" x14ac:dyDescent="0.2">
      <c r="A67" s="133"/>
      <c r="B67" s="149" t="s">
        <v>111</v>
      </c>
      <c r="C67" s="131"/>
      <c r="D67" s="131"/>
      <c r="E67" s="173">
        <f t="shared" si="54"/>
        <v>0</v>
      </c>
      <c r="F67" s="131"/>
      <c r="G67" s="131"/>
      <c r="H67" s="152">
        <f t="shared" si="55"/>
        <v>0</v>
      </c>
      <c r="I67" s="130"/>
      <c r="J67" s="131"/>
      <c r="K67" s="152"/>
      <c r="L67" s="130"/>
      <c r="M67" s="131"/>
      <c r="N67" s="132"/>
      <c r="O67" s="587"/>
      <c r="P67" s="588"/>
      <c r="Q67" s="589"/>
      <c r="R67" s="587"/>
      <c r="S67" s="588"/>
      <c r="T67" s="589"/>
      <c r="U67" s="587"/>
      <c r="V67" s="588"/>
      <c r="W67" s="589"/>
      <c r="X67" s="587"/>
      <c r="Y67" s="588"/>
      <c r="Z67" s="589"/>
      <c r="AA67" s="587"/>
      <c r="AB67" s="588"/>
      <c r="AC67" s="589"/>
      <c r="AD67" s="587"/>
      <c r="AE67" s="588"/>
      <c r="AF67" s="589"/>
      <c r="AG67" s="587"/>
      <c r="AH67" s="588"/>
      <c r="AI67" s="589"/>
      <c r="AJ67" s="587"/>
      <c r="AK67" s="588"/>
      <c r="AL67" s="589"/>
      <c r="AM67" s="587"/>
      <c r="AN67" s="588"/>
      <c r="AO67" s="589"/>
      <c r="AP67" s="587"/>
      <c r="AQ67" s="588"/>
      <c r="AR67" s="589"/>
      <c r="AS67" s="587"/>
      <c r="AT67" s="588"/>
      <c r="AU67" s="589"/>
      <c r="AV67" s="587"/>
      <c r="AW67" s="588"/>
      <c r="AX67" s="589"/>
      <c r="AY67" s="587"/>
      <c r="AZ67" s="588"/>
      <c r="BA67" s="589"/>
      <c r="BB67" s="587"/>
      <c r="BC67" s="588"/>
      <c r="BD67" s="589"/>
    </row>
    <row r="68" spans="1:56" x14ac:dyDescent="0.2">
      <c r="A68" s="133"/>
      <c r="B68" s="149" t="s">
        <v>112</v>
      </c>
      <c r="C68" s="131"/>
      <c r="D68" s="131"/>
      <c r="E68" s="173"/>
      <c r="F68" s="131"/>
      <c r="G68" s="131"/>
      <c r="H68" s="152">
        <f t="shared" si="55"/>
        <v>0</v>
      </c>
      <c r="I68" s="130"/>
      <c r="J68" s="131"/>
      <c r="K68" s="152"/>
      <c r="L68" s="130"/>
      <c r="M68" s="131"/>
      <c r="N68" s="132"/>
      <c r="O68" s="587"/>
      <c r="P68" s="588"/>
      <c r="Q68" s="589"/>
      <c r="R68" s="587"/>
      <c r="S68" s="588"/>
      <c r="T68" s="589"/>
      <c r="U68" s="587"/>
      <c r="V68" s="588"/>
      <c r="W68" s="589"/>
      <c r="X68" s="587"/>
      <c r="Y68" s="588"/>
      <c r="Z68" s="589"/>
      <c r="AA68" s="587"/>
      <c r="AB68" s="588"/>
      <c r="AC68" s="589"/>
      <c r="AD68" s="587"/>
      <c r="AE68" s="588"/>
      <c r="AF68" s="589"/>
      <c r="AG68" s="587"/>
      <c r="AH68" s="588"/>
      <c r="AI68" s="589"/>
      <c r="AJ68" s="587"/>
      <c r="AK68" s="588"/>
      <c r="AL68" s="589"/>
      <c r="AM68" s="587"/>
      <c r="AN68" s="588"/>
      <c r="AO68" s="589"/>
      <c r="AP68" s="587"/>
      <c r="AQ68" s="588"/>
      <c r="AR68" s="589"/>
      <c r="AS68" s="587"/>
      <c r="AT68" s="588"/>
      <c r="AU68" s="589"/>
      <c r="AV68" s="587"/>
      <c r="AW68" s="588"/>
      <c r="AX68" s="589"/>
      <c r="AY68" s="587"/>
      <c r="AZ68" s="588"/>
      <c r="BA68" s="589"/>
      <c r="BB68" s="587"/>
      <c r="BC68" s="588"/>
      <c r="BD68" s="589"/>
    </row>
    <row r="69" spans="1:56" s="135" customFormat="1" ht="21.75" customHeight="1" x14ac:dyDescent="0.25">
      <c r="A69" s="134"/>
      <c r="B69" s="210" t="s">
        <v>109</v>
      </c>
      <c r="C69" s="151"/>
      <c r="D69" s="151"/>
      <c r="E69" s="174">
        <f>IF(C69&gt;0,(((D69-C69)/C69)*100),0)</f>
        <v>0</v>
      </c>
      <c r="F69" s="151"/>
      <c r="G69" s="151"/>
      <c r="H69" s="153">
        <f t="shared" si="55"/>
        <v>0</v>
      </c>
      <c r="I69" s="203"/>
      <c r="J69" s="151"/>
      <c r="K69" s="153"/>
      <c r="L69" s="203"/>
      <c r="M69" s="151"/>
      <c r="N69" s="148"/>
      <c r="O69" s="590"/>
      <c r="P69" s="591"/>
      <c r="Q69" s="592"/>
      <c r="R69" s="590"/>
      <c r="S69" s="591"/>
      <c r="T69" s="592"/>
      <c r="U69" s="590"/>
      <c r="V69" s="591"/>
      <c r="W69" s="592"/>
      <c r="X69" s="590"/>
      <c r="Y69" s="591"/>
      <c r="Z69" s="592"/>
      <c r="AA69" s="590"/>
      <c r="AB69" s="591"/>
      <c r="AC69" s="592"/>
      <c r="AD69" s="590"/>
      <c r="AE69" s="591"/>
      <c r="AF69" s="592"/>
      <c r="AG69" s="590"/>
      <c r="AH69" s="591"/>
      <c r="AI69" s="592"/>
      <c r="AJ69" s="590"/>
      <c r="AK69" s="591"/>
      <c r="AL69" s="592"/>
      <c r="AM69" s="590"/>
      <c r="AN69" s="591"/>
      <c r="AO69" s="592"/>
      <c r="AP69" s="590"/>
      <c r="AQ69" s="591"/>
      <c r="AR69" s="592"/>
      <c r="AS69" s="590"/>
      <c r="AT69" s="591"/>
      <c r="AU69" s="592"/>
      <c r="AV69" s="590"/>
      <c r="AW69" s="591"/>
      <c r="AX69" s="592"/>
      <c r="AY69" s="590"/>
      <c r="AZ69" s="591"/>
      <c r="BA69" s="592"/>
      <c r="BB69" s="590"/>
      <c r="BC69" s="591"/>
      <c r="BD69" s="592"/>
    </row>
    <row r="70" spans="1:56" x14ac:dyDescent="0.2">
      <c r="A70" s="136"/>
      <c r="B70" s="211" t="s">
        <v>60</v>
      </c>
      <c r="C70" s="205"/>
      <c r="D70" s="137"/>
      <c r="E70" s="175"/>
      <c r="F70" s="205"/>
      <c r="G70" s="137"/>
      <c r="H70" s="201"/>
      <c r="I70" s="204"/>
      <c r="J70" s="137"/>
      <c r="K70" s="201"/>
      <c r="L70" s="204"/>
      <c r="M70" s="137"/>
      <c r="N70" s="201"/>
      <c r="O70" s="204"/>
      <c r="P70" s="137"/>
      <c r="Q70" s="138">
        <f t="shared" ref="Q70" si="58">IF(O70&gt;0,(((P70-O70)/O70)*100),0)</f>
        <v>0</v>
      </c>
      <c r="R70" s="204"/>
      <c r="S70" s="137"/>
      <c r="T70" s="138">
        <f t="shared" ref="T70" si="59">IF(R70&gt;0,(((S70-R70)/R70)*100),0)</f>
        <v>0</v>
      </c>
      <c r="U70" s="204"/>
      <c r="V70" s="137"/>
      <c r="W70" s="138">
        <f t="shared" ref="W70" si="60">IF(U70&gt;0,(((V70-U70)/U70)*100),0)</f>
        <v>0</v>
      </c>
      <c r="X70" s="204"/>
      <c r="Y70" s="137"/>
      <c r="Z70" s="138">
        <f t="shared" ref="Z70" si="61">IF(X70&gt;0,(((Y70-X70)/X70)*100),0)</f>
        <v>0</v>
      </c>
      <c r="AA70" s="204"/>
      <c r="AB70" s="137"/>
      <c r="AC70" s="138">
        <f t="shared" ref="AC70" si="62">IF(AA70&gt;0,(((AB70-AA70)/AA70)*100),0)</f>
        <v>0</v>
      </c>
      <c r="AD70" s="204"/>
      <c r="AE70" s="137"/>
      <c r="AF70" s="138">
        <f t="shared" ref="AF70" si="63">IF(AD70&gt;0,(((AE70-AD70)/AD70)*100),0)</f>
        <v>0</v>
      </c>
      <c r="AG70" s="204"/>
      <c r="AH70" s="137"/>
      <c r="AI70" s="138">
        <f t="shared" ref="AI70" si="64">IF(AG70&gt;0,(((AH70-AG70)/AG70)*100),0)</f>
        <v>0</v>
      </c>
      <c r="AJ70" s="204"/>
      <c r="AK70" s="137"/>
      <c r="AL70" s="138">
        <f t="shared" ref="AL70" si="65">IF(AJ70&gt;0,(((AK70-AJ70)/AJ70)*100),0)</f>
        <v>0</v>
      </c>
      <c r="AM70" s="204"/>
      <c r="AN70" s="137"/>
      <c r="AO70" s="138">
        <f t="shared" ref="AO70" si="66">IF(AM70&gt;0,(((AN70-AM70)/AM70)*100),0)</f>
        <v>0</v>
      </c>
      <c r="AP70" s="204"/>
      <c r="AQ70" s="137"/>
      <c r="AR70" s="138">
        <f t="shared" ref="AR70" si="67">IF(AP70&gt;0,(((AQ70-AP70)/AP70)*100),0)</f>
        <v>0</v>
      </c>
      <c r="AS70" s="204"/>
      <c r="AT70" s="137"/>
      <c r="AU70" s="138">
        <f t="shared" ref="AU70" si="68">IF(AS70&gt;0,(((AT70-AS70)/AS70)*100),0)</f>
        <v>0</v>
      </c>
      <c r="AV70" s="204"/>
      <c r="AW70" s="137"/>
      <c r="AX70" s="138">
        <f t="shared" ref="AX70" si="69">IF(AV70&gt;0,(((AW70-AV70)/AV70)*100),0)</f>
        <v>0</v>
      </c>
      <c r="AY70" s="204"/>
      <c r="AZ70" s="137"/>
      <c r="BA70" s="138">
        <f t="shared" ref="BA70" si="70">IF(AY70&gt;0,(((AZ70-AY70)/AY70)*100),0)</f>
        <v>0</v>
      </c>
      <c r="BB70" s="204"/>
      <c r="BC70" s="137"/>
      <c r="BD70" s="138">
        <f t="shared" ref="BD70" si="71">IF(BB70&gt;0,(((BC70-BB70)/BB70)*100),0)</f>
        <v>0</v>
      </c>
    </row>
    <row r="71" spans="1:56" x14ac:dyDescent="0.2">
      <c r="A71" s="129" t="s">
        <v>135</v>
      </c>
      <c r="B71" s="149" t="s">
        <v>114</v>
      </c>
      <c r="C71" s="131">
        <v>5675</v>
      </c>
      <c r="D71" s="131">
        <v>6334</v>
      </c>
      <c r="E71" s="173">
        <f t="shared" ref="E71:E84" si="72">IF(C71&gt;0,(((D71-C71)/C71)*100),0)</f>
        <v>11.612334801762113</v>
      </c>
      <c r="F71" s="131">
        <v>20992</v>
      </c>
      <c r="G71" s="131">
        <v>21569</v>
      </c>
      <c r="H71" s="152">
        <f t="shared" ref="H71:H86" si="73">IF(F71&gt;0,(((G71-F71)/F71)*100),0)</f>
        <v>2.7486661585365852</v>
      </c>
      <c r="I71" s="130">
        <v>9947</v>
      </c>
      <c r="J71" s="131">
        <v>10496</v>
      </c>
      <c r="K71" s="152">
        <f t="shared" ref="K71:K77" si="74">IF(I71&gt;0,(((J71-I71)/I71)*100),0)</f>
        <v>5.5192520357896857</v>
      </c>
      <c r="L71" s="130">
        <v>25292</v>
      </c>
      <c r="M71" s="131">
        <v>26658</v>
      </c>
      <c r="N71" s="132">
        <f t="shared" ref="N71:N77" si="75">IF(L71&gt;0,(((M71-L71)/L71)*100),0)</f>
        <v>5.4009172860983705</v>
      </c>
      <c r="O71" s="587"/>
      <c r="P71" s="588"/>
      <c r="Q71" s="589"/>
      <c r="R71" s="587"/>
      <c r="S71" s="588"/>
      <c r="T71" s="589"/>
      <c r="U71" s="587"/>
      <c r="V71" s="588"/>
      <c r="W71" s="589"/>
      <c r="X71" s="587"/>
      <c r="Y71" s="588"/>
      <c r="Z71" s="589"/>
      <c r="AA71" s="587"/>
      <c r="AB71" s="588"/>
      <c r="AC71" s="589"/>
      <c r="AD71" s="587"/>
      <c r="AE71" s="588"/>
      <c r="AF71" s="589"/>
      <c r="AG71" s="587"/>
      <c r="AH71" s="588"/>
      <c r="AI71" s="589"/>
      <c r="AJ71" s="587"/>
      <c r="AK71" s="588"/>
      <c r="AL71" s="589"/>
      <c r="AM71" s="587"/>
      <c r="AN71" s="588"/>
      <c r="AO71" s="589"/>
      <c r="AP71" s="587"/>
      <c r="AQ71" s="588"/>
      <c r="AR71" s="589"/>
      <c r="AS71" s="587"/>
      <c r="AT71" s="588"/>
      <c r="AU71" s="589"/>
      <c r="AV71" s="587"/>
      <c r="AW71" s="588"/>
      <c r="AX71" s="589"/>
      <c r="AY71" s="587"/>
      <c r="AZ71" s="588"/>
      <c r="BA71" s="589"/>
      <c r="BB71" s="587"/>
      <c r="BC71" s="588"/>
      <c r="BD71" s="589"/>
    </row>
    <row r="72" spans="1:56" x14ac:dyDescent="0.2">
      <c r="A72" s="133"/>
      <c r="B72" s="149" t="s">
        <v>115</v>
      </c>
      <c r="C72" s="131">
        <v>5483</v>
      </c>
      <c r="D72" s="131">
        <v>6140</v>
      </c>
      <c r="E72" s="173">
        <f t="shared" si="72"/>
        <v>11.982491336859384</v>
      </c>
      <c r="F72" s="131">
        <v>19869</v>
      </c>
      <c r="G72" s="131">
        <v>21697</v>
      </c>
      <c r="H72" s="152">
        <f t="shared" si="73"/>
        <v>9.2002617142281942</v>
      </c>
      <c r="I72" s="130">
        <v>8386</v>
      </c>
      <c r="J72" s="131">
        <v>9029</v>
      </c>
      <c r="K72" s="152">
        <f t="shared" si="74"/>
        <v>7.6675411399952305</v>
      </c>
      <c r="L72" s="130">
        <v>24085</v>
      </c>
      <c r="M72" s="131">
        <v>24749</v>
      </c>
      <c r="N72" s="132">
        <f t="shared" si="75"/>
        <v>2.7569026364957443</v>
      </c>
      <c r="O72" s="587"/>
      <c r="P72" s="588"/>
      <c r="Q72" s="589"/>
      <c r="R72" s="587"/>
      <c r="S72" s="588"/>
      <c r="T72" s="589"/>
      <c r="U72" s="587"/>
      <c r="V72" s="588"/>
      <c r="W72" s="589"/>
      <c r="X72" s="587"/>
      <c r="Y72" s="588"/>
      <c r="Z72" s="589"/>
      <c r="AA72" s="587"/>
      <c r="AB72" s="588"/>
      <c r="AC72" s="589"/>
      <c r="AD72" s="587"/>
      <c r="AE72" s="588"/>
      <c r="AF72" s="589"/>
      <c r="AG72" s="587"/>
      <c r="AH72" s="588"/>
      <c r="AI72" s="589"/>
      <c r="AJ72" s="587"/>
      <c r="AK72" s="588"/>
      <c r="AL72" s="589"/>
      <c r="AM72" s="587"/>
      <c r="AN72" s="588"/>
      <c r="AO72" s="589"/>
      <c r="AP72" s="587"/>
      <c r="AQ72" s="588"/>
      <c r="AR72" s="589"/>
      <c r="AS72" s="587"/>
      <c r="AT72" s="588"/>
      <c r="AU72" s="589"/>
      <c r="AV72" s="587"/>
      <c r="AW72" s="588"/>
      <c r="AX72" s="589"/>
      <c r="AY72" s="587"/>
      <c r="AZ72" s="588"/>
      <c r="BA72" s="589"/>
      <c r="BB72" s="587"/>
      <c r="BC72" s="588"/>
      <c r="BD72" s="589"/>
    </row>
    <row r="73" spans="1:56" x14ac:dyDescent="0.2">
      <c r="A73" s="133"/>
      <c r="B73" s="149" t="s">
        <v>116</v>
      </c>
      <c r="C73" s="131">
        <v>5425</v>
      </c>
      <c r="D73" s="131">
        <v>6235</v>
      </c>
      <c r="E73" s="173">
        <f t="shared" si="72"/>
        <v>14.930875576036867</v>
      </c>
      <c r="F73" s="131">
        <v>18307</v>
      </c>
      <c r="G73" s="131">
        <v>19120</v>
      </c>
      <c r="H73" s="152">
        <f t="shared" si="73"/>
        <v>4.4409242366307975</v>
      </c>
      <c r="I73" s="130">
        <v>8620</v>
      </c>
      <c r="J73" s="131">
        <v>9866</v>
      </c>
      <c r="K73" s="597">
        <f t="shared" si="74"/>
        <v>14.454756380510442</v>
      </c>
      <c r="L73" s="130">
        <v>23413</v>
      </c>
      <c r="M73" s="131">
        <v>24659</v>
      </c>
      <c r="N73" s="132">
        <f t="shared" si="75"/>
        <v>5.3218297527014906</v>
      </c>
      <c r="O73" s="587"/>
      <c r="P73" s="588"/>
      <c r="Q73" s="589"/>
      <c r="R73" s="587"/>
      <c r="S73" s="588"/>
      <c r="T73" s="589"/>
      <c r="U73" s="587"/>
      <c r="V73" s="588"/>
      <c r="W73" s="589"/>
      <c r="X73" s="587"/>
      <c r="Y73" s="588"/>
      <c r="Z73" s="589"/>
      <c r="AA73" s="587"/>
      <c r="AB73" s="588"/>
      <c r="AC73" s="589"/>
      <c r="AD73" s="587"/>
      <c r="AE73" s="588"/>
      <c r="AF73" s="589"/>
      <c r="AG73" s="587"/>
      <c r="AH73" s="588"/>
      <c r="AI73" s="589"/>
      <c r="AJ73" s="587"/>
      <c r="AK73" s="588"/>
      <c r="AL73" s="589"/>
      <c r="AM73" s="587"/>
      <c r="AN73" s="588"/>
      <c r="AO73" s="589"/>
      <c r="AP73" s="587"/>
      <c r="AQ73" s="588"/>
      <c r="AR73" s="589"/>
      <c r="AS73" s="587"/>
      <c r="AT73" s="588"/>
      <c r="AU73" s="589"/>
      <c r="AV73" s="587"/>
      <c r="AW73" s="588"/>
      <c r="AX73" s="589"/>
      <c r="AY73" s="587"/>
      <c r="AZ73" s="588"/>
      <c r="BA73" s="589"/>
      <c r="BB73" s="587"/>
      <c r="BC73" s="588"/>
      <c r="BD73" s="589"/>
    </row>
    <row r="74" spans="1:56" x14ac:dyDescent="0.2">
      <c r="A74" s="133"/>
      <c r="B74" s="149" t="s">
        <v>117</v>
      </c>
      <c r="C74" s="131">
        <v>5533</v>
      </c>
      <c r="D74" s="131">
        <v>6068</v>
      </c>
      <c r="E74" s="173">
        <f t="shared" si="72"/>
        <v>9.6692571841677211</v>
      </c>
      <c r="F74" s="131">
        <v>23166</v>
      </c>
      <c r="G74" s="131">
        <v>25112</v>
      </c>
      <c r="H74" s="152">
        <f t="shared" si="73"/>
        <v>8.4002417335750668</v>
      </c>
      <c r="I74" s="130">
        <v>8289</v>
      </c>
      <c r="J74" s="131">
        <v>8410</v>
      </c>
      <c r="K74" s="597">
        <f t="shared" si="74"/>
        <v>1.4597659548799613</v>
      </c>
      <c r="L74" s="130">
        <v>28895</v>
      </c>
      <c r="M74" s="131">
        <v>31181</v>
      </c>
      <c r="N74" s="132">
        <f t="shared" si="75"/>
        <v>7.9114033569821771</v>
      </c>
      <c r="O74" s="587"/>
      <c r="P74" s="588"/>
      <c r="Q74" s="589"/>
      <c r="R74" s="587"/>
      <c r="S74" s="588"/>
      <c r="T74" s="589"/>
      <c r="U74" s="587"/>
      <c r="V74" s="588"/>
      <c r="W74" s="589"/>
      <c r="X74" s="587"/>
      <c r="Y74" s="588"/>
      <c r="Z74" s="589"/>
      <c r="AA74" s="587"/>
      <c r="AB74" s="588"/>
      <c r="AC74" s="589"/>
      <c r="AD74" s="587"/>
      <c r="AE74" s="588"/>
      <c r="AF74" s="589"/>
      <c r="AG74" s="587"/>
      <c r="AH74" s="588"/>
      <c r="AI74" s="589"/>
      <c r="AJ74" s="587"/>
      <c r="AK74" s="588"/>
      <c r="AL74" s="589"/>
      <c r="AM74" s="587"/>
      <c r="AN74" s="588"/>
      <c r="AO74" s="589"/>
      <c r="AP74" s="587"/>
      <c r="AQ74" s="588"/>
      <c r="AR74" s="589"/>
      <c r="AS74" s="587"/>
      <c r="AT74" s="588"/>
      <c r="AU74" s="589"/>
      <c r="AV74" s="587"/>
      <c r="AW74" s="588"/>
      <c r="AX74" s="589"/>
      <c r="AY74" s="587"/>
      <c r="AZ74" s="588"/>
      <c r="BA74" s="589"/>
      <c r="BB74" s="587"/>
      <c r="BC74" s="588"/>
      <c r="BD74" s="589"/>
    </row>
    <row r="75" spans="1:56" x14ac:dyDescent="0.2">
      <c r="A75" s="133"/>
      <c r="B75" s="149" t="s">
        <v>118</v>
      </c>
      <c r="C75" s="131"/>
      <c r="D75" s="131"/>
      <c r="E75" s="173">
        <f t="shared" si="72"/>
        <v>0</v>
      </c>
      <c r="F75" s="131"/>
      <c r="G75" s="131"/>
      <c r="H75" s="152">
        <f t="shared" si="73"/>
        <v>0</v>
      </c>
      <c r="I75" s="130"/>
      <c r="J75" s="131"/>
      <c r="K75" s="152">
        <f t="shared" si="74"/>
        <v>0</v>
      </c>
      <c r="L75" s="130"/>
      <c r="M75" s="131"/>
      <c r="N75" s="132">
        <f t="shared" si="75"/>
        <v>0</v>
      </c>
      <c r="O75" s="587"/>
      <c r="P75" s="588"/>
      <c r="Q75" s="589"/>
      <c r="R75" s="587"/>
      <c r="S75" s="588"/>
      <c r="T75" s="589"/>
      <c r="U75" s="587"/>
      <c r="V75" s="588"/>
      <c r="W75" s="589"/>
      <c r="X75" s="587"/>
      <c r="Y75" s="588"/>
      <c r="Z75" s="589"/>
      <c r="AA75" s="587"/>
      <c r="AB75" s="588"/>
      <c r="AC75" s="589"/>
      <c r="AD75" s="587"/>
      <c r="AE75" s="588"/>
      <c r="AF75" s="589"/>
      <c r="AG75" s="587"/>
      <c r="AH75" s="588"/>
      <c r="AI75" s="589"/>
      <c r="AJ75" s="587"/>
      <c r="AK75" s="588"/>
      <c r="AL75" s="589"/>
      <c r="AM75" s="587"/>
      <c r="AN75" s="588"/>
      <c r="AO75" s="589"/>
      <c r="AP75" s="587"/>
      <c r="AQ75" s="588"/>
      <c r="AR75" s="589"/>
      <c r="AS75" s="587"/>
      <c r="AT75" s="588"/>
      <c r="AU75" s="589"/>
      <c r="AV75" s="587"/>
      <c r="AW75" s="588"/>
      <c r="AX75" s="589"/>
      <c r="AY75" s="587"/>
      <c r="AZ75" s="588"/>
      <c r="BA75" s="589"/>
      <c r="BB75" s="587"/>
      <c r="BC75" s="588"/>
      <c r="BD75" s="589"/>
    </row>
    <row r="76" spans="1:56" x14ac:dyDescent="0.2">
      <c r="A76" s="133"/>
      <c r="B76" s="149" t="s">
        <v>119</v>
      </c>
      <c r="C76" s="131">
        <v>5050</v>
      </c>
      <c r="D76" s="131">
        <v>5653</v>
      </c>
      <c r="E76" s="173">
        <f t="shared" si="72"/>
        <v>11.940594059405941</v>
      </c>
      <c r="F76" s="131">
        <v>24241</v>
      </c>
      <c r="G76" s="131">
        <v>24843</v>
      </c>
      <c r="H76" s="152">
        <f t="shared" si="73"/>
        <v>2.4833958995090959</v>
      </c>
      <c r="I76" s="130"/>
      <c r="J76" s="131"/>
      <c r="K76" s="152">
        <f t="shared" si="74"/>
        <v>0</v>
      </c>
      <c r="L76" s="130"/>
      <c r="M76" s="131"/>
      <c r="N76" s="132">
        <f t="shared" si="75"/>
        <v>0</v>
      </c>
      <c r="O76" s="587"/>
      <c r="P76" s="588"/>
      <c r="Q76" s="589"/>
      <c r="R76" s="587"/>
      <c r="S76" s="588"/>
      <c r="T76" s="589"/>
      <c r="U76" s="587"/>
      <c r="V76" s="588"/>
      <c r="W76" s="589"/>
      <c r="X76" s="587"/>
      <c r="Y76" s="588"/>
      <c r="Z76" s="589"/>
      <c r="AA76" s="587"/>
      <c r="AB76" s="588"/>
      <c r="AC76" s="589"/>
      <c r="AD76" s="587"/>
      <c r="AE76" s="588"/>
      <c r="AF76" s="589"/>
      <c r="AG76" s="587"/>
      <c r="AH76" s="588"/>
      <c r="AI76" s="589"/>
      <c r="AJ76" s="587"/>
      <c r="AK76" s="588"/>
      <c r="AL76" s="589"/>
      <c r="AM76" s="587"/>
      <c r="AN76" s="588"/>
      <c r="AO76" s="589"/>
      <c r="AP76" s="587"/>
      <c r="AQ76" s="588"/>
      <c r="AR76" s="589"/>
      <c r="AS76" s="587"/>
      <c r="AT76" s="588"/>
      <c r="AU76" s="589"/>
      <c r="AV76" s="587"/>
      <c r="AW76" s="588"/>
      <c r="AX76" s="589"/>
      <c r="AY76" s="587"/>
      <c r="AZ76" s="588"/>
      <c r="BA76" s="589"/>
      <c r="BB76" s="587"/>
      <c r="BC76" s="588"/>
      <c r="BD76" s="589"/>
    </row>
    <row r="77" spans="1:56" s="217" customFormat="1" ht="19.5" customHeight="1" x14ac:dyDescent="0.25">
      <c r="A77" s="216"/>
      <c r="B77" s="209" t="s">
        <v>79</v>
      </c>
      <c r="C77" s="151">
        <v>5584</v>
      </c>
      <c r="D77" s="151">
        <v>6235</v>
      </c>
      <c r="E77" s="174">
        <f t="shared" si="72"/>
        <v>11.658309455587393</v>
      </c>
      <c r="F77" s="151">
        <v>19869</v>
      </c>
      <c r="G77" s="151">
        <v>21569</v>
      </c>
      <c r="H77" s="153">
        <f t="shared" si="73"/>
        <v>8.5560420755951476</v>
      </c>
      <c r="I77" s="203">
        <v>9144</v>
      </c>
      <c r="J77" s="151">
        <v>10140</v>
      </c>
      <c r="K77" s="153">
        <f t="shared" si="74"/>
        <v>10.892388451443571</v>
      </c>
      <c r="L77" s="203">
        <v>24485</v>
      </c>
      <c r="M77" s="151">
        <v>24866</v>
      </c>
      <c r="N77" s="148">
        <f t="shared" si="75"/>
        <v>1.5560547273841128</v>
      </c>
      <c r="O77" s="590"/>
      <c r="P77" s="591"/>
      <c r="Q77" s="592"/>
      <c r="R77" s="590"/>
      <c r="S77" s="591"/>
      <c r="T77" s="592"/>
      <c r="U77" s="590"/>
      <c r="V77" s="591"/>
      <c r="W77" s="592"/>
      <c r="X77" s="590"/>
      <c r="Y77" s="591"/>
      <c r="Z77" s="592"/>
      <c r="AA77" s="590"/>
      <c r="AB77" s="591"/>
      <c r="AC77" s="592"/>
      <c r="AD77" s="590"/>
      <c r="AE77" s="591"/>
      <c r="AF77" s="592"/>
      <c r="AG77" s="590"/>
      <c r="AH77" s="591"/>
      <c r="AI77" s="592"/>
      <c r="AJ77" s="590"/>
      <c r="AK77" s="591"/>
      <c r="AL77" s="592"/>
      <c r="AM77" s="590"/>
      <c r="AN77" s="591"/>
      <c r="AO77" s="592"/>
      <c r="AP77" s="590"/>
      <c r="AQ77" s="591"/>
      <c r="AR77" s="592"/>
      <c r="AS77" s="590"/>
      <c r="AT77" s="591"/>
      <c r="AU77" s="592"/>
      <c r="AV77" s="590"/>
      <c r="AW77" s="591"/>
      <c r="AX77" s="592"/>
      <c r="AY77" s="590"/>
      <c r="AZ77" s="591"/>
      <c r="BA77" s="592"/>
      <c r="BB77" s="590"/>
      <c r="BC77" s="591"/>
      <c r="BD77" s="592"/>
    </row>
    <row r="78" spans="1:56" x14ac:dyDescent="0.2">
      <c r="A78" s="133"/>
      <c r="B78" s="149" t="s">
        <v>120</v>
      </c>
      <c r="C78" s="131">
        <v>2988</v>
      </c>
      <c r="D78" s="131">
        <v>3097</v>
      </c>
      <c r="E78" s="173">
        <f t="shared" si="72"/>
        <v>3.6479250334672022</v>
      </c>
      <c r="F78" s="131">
        <v>11281</v>
      </c>
      <c r="G78" s="131">
        <v>11656</v>
      </c>
      <c r="H78" s="152">
        <f t="shared" si="73"/>
        <v>3.3241733888839642</v>
      </c>
      <c r="I78" s="130"/>
      <c r="J78" s="131"/>
      <c r="K78" s="152"/>
      <c r="L78" s="130"/>
      <c r="M78" s="131"/>
      <c r="N78" s="132"/>
      <c r="O78" s="587"/>
      <c r="P78" s="588"/>
      <c r="Q78" s="589"/>
      <c r="R78" s="587"/>
      <c r="S78" s="588"/>
      <c r="T78" s="589"/>
      <c r="U78" s="587"/>
      <c r="V78" s="588"/>
      <c r="W78" s="589"/>
      <c r="X78" s="587"/>
      <c r="Y78" s="588"/>
      <c r="Z78" s="589"/>
      <c r="AA78" s="587"/>
      <c r="AB78" s="588"/>
      <c r="AC78" s="589"/>
      <c r="AD78" s="587"/>
      <c r="AE78" s="588"/>
      <c r="AF78" s="589"/>
      <c r="AG78" s="587"/>
      <c r="AH78" s="588"/>
      <c r="AI78" s="589"/>
      <c r="AJ78" s="587"/>
      <c r="AK78" s="588"/>
      <c r="AL78" s="589"/>
      <c r="AM78" s="587"/>
      <c r="AN78" s="588"/>
      <c r="AO78" s="589"/>
      <c r="AP78" s="587"/>
      <c r="AQ78" s="588"/>
      <c r="AR78" s="589"/>
      <c r="AS78" s="587"/>
      <c r="AT78" s="588"/>
      <c r="AU78" s="589"/>
      <c r="AV78" s="587"/>
      <c r="AW78" s="588"/>
      <c r="AX78" s="589"/>
      <c r="AY78" s="587"/>
      <c r="AZ78" s="588"/>
      <c r="BA78" s="589"/>
      <c r="BB78" s="587"/>
      <c r="BC78" s="588"/>
      <c r="BD78" s="589"/>
    </row>
    <row r="79" spans="1:56" x14ac:dyDescent="0.2">
      <c r="A79" s="133"/>
      <c r="B79" s="149" t="s">
        <v>121</v>
      </c>
      <c r="C79" s="131">
        <v>2956</v>
      </c>
      <c r="D79" s="131">
        <v>3060</v>
      </c>
      <c r="E79" s="173">
        <f t="shared" si="72"/>
        <v>3.5182679296346415</v>
      </c>
      <c r="F79" s="131">
        <v>11202</v>
      </c>
      <c r="G79" s="131">
        <v>11377</v>
      </c>
      <c r="H79" s="152">
        <f t="shared" si="73"/>
        <v>1.5622210319585788</v>
      </c>
      <c r="I79" s="130"/>
      <c r="J79" s="131"/>
      <c r="K79" s="152"/>
      <c r="L79" s="130"/>
      <c r="M79" s="131"/>
      <c r="N79" s="132"/>
      <c r="O79" s="587"/>
      <c r="P79" s="588"/>
      <c r="Q79" s="589"/>
      <c r="R79" s="587"/>
      <c r="S79" s="588"/>
      <c r="T79" s="589"/>
      <c r="U79" s="587"/>
      <c r="V79" s="588"/>
      <c r="W79" s="589"/>
      <c r="X79" s="587"/>
      <c r="Y79" s="588"/>
      <c r="Z79" s="589"/>
      <c r="AA79" s="587"/>
      <c r="AB79" s="588"/>
      <c r="AC79" s="589"/>
      <c r="AD79" s="587"/>
      <c r="AE79" s="588"/>
      <c r="AF79" s="589"/>
      <c r="AG79" s="587"/>
      <c r="AH79" s="588"/>
      <c r="AI79" s="589"/>
      <c r="AJ79" s="587"/>
      <c r="AK79" s="588"/>
      <c r="AL79" s="589"/>
      <c r="AM79" s="587"/>
      <c r="AN79" s="588"/>
      <c r="AO79" s="589"/>
      <c r="AP79" s="587"/>
      <c r="AQ79" s="588"/>
      <c r="AR79" s="589"/>
      <c r="AS79" s="587"/>
      <c r="AT79" s="588"/>
      <c r="AU79" s="589"/>
      <c r="AV79" s="587"/>
      <c r="AW79" s="588"/>
      <c r="AX79" s="589"/>
      <c r="AY79" s="587"/>
      <c r="AZ79" s="588"/>
      <c r="BA79" s="589"/>
      <c r="BB79" s="587"/>
      <c r="BC79" s="588"/>
      <c r="BD79" s="589"/>
    </row>
    <row r="80" spans="1:56" x14ac:dyDescent="0.2">
      <c r="A80" s="133"/>
      <c r="B80" s="149" t="s">
        <v>122</v>
      </c>
      <c r="C80" s="131">
        <v>2987</v>
      </c>
      <c r="D80" s="131">
        <v>3120</v>
      </c>
      <c r="E80" s="173">
        <f t="shared" si="72"/>
        <v>4.4526280549045865</v>
      </c>
      <c r="F80" s="131">
        <v>11267</v>
      </c>
      <c r="G80" s="131">
        <v>11717</v>
      </c>
      <c r="H80" s="152">
        <f t="shared" si="73"/>
        <v>3.9939646756013136</v>
      </c>
      <c r="I80" s="130"/>
      <c r="J80" s="131"/>
      <c r="K80" s="152"/>
      <c r="L80" s="130"/>
      <c r="M80" s="131"/>
      <c r="N80" s="132"/>
      <c r="O80" s="587"/>
      <c r="P80" s="588"/>
      <c r="Q80" s="589"/>
      <c r="R80" s="587"/>
      <c r="S80" s="588"/>
      <c r="T80" s="589"/>
      <c r="U80" s="587"/>
      <c r="V80" s="588"/>
      <c r="W80" s="589"/>
      <c r="X80" s="587"/>
      <c r="Y80" s="588"/>
      <c r="Z80" s="589"/>
      <c r="AA80" s="587"/>
      <c r="AB80" s="588"/>
      <c r="AC80" s="589"/>
      <c r="AD80" s="587"/>
      <c r="AE80" s="588"/>
      <c r="AF80" s="589"/>
      <c r="AG80" s="587"/>
      <c r="AH80" s="588"/>
      <c r="AI80" s="589"/>
      <c r="AJ80" s="587"/>
      <c r="AK80" s="588"/>
      <c r="AL80" s="589"/>
      <c r="AM80" s="587"/>
      <c r="AN80" s="588"/>
      <c r="AO80" s="589"/>
      <c r="AP80" s="587"/>
      <c r="AQ80" s="588"/>
      <c r="AR80" s="589"/>
      <c r="AS80" s="587"/>
      <c r="AT80" s="588"/>
      <c r="AU80" s="589"/>
      <c r="AV80" s="587"/>
      <c r="AW80" s="588"/>
      <c r="AX80" s="589"/>
      <c r="AY80" s="587"/>
      <c r="AZ80" s="588"/>
      <c r="BA80" s="589"/>
      <c r="BB80" s="587"/>
      <c r="BC80" s="588"/>
      <c r="BD80" s="589"/>
    </row>
    <row r="81" spans="1:56" x14ac:dyDescent="0.2">
      <c r="A81" s="133"/>
      <c r="B81" s="149" t="s">
        <v>58</v>
      </c>
      <c r="C81" s="131">
        <v>2910</v>
      </c>
      <c r="D81" s="131">
        <v>3135</v>
      </c>
      <c r="E81" s="596">
        <f t="shared" si="72"/>
        <v>7.731958762886598</v>
      </c>
      <c r="F81" s="131">
        <v>10994</v>
      </c>
      <c r="G81" s="131">
        <v>12526</v>
      </c>
      <c r="H81" s="597">
        <f t="shared" si="73"/>
        <v>13.9348735674004</v>
      </c>
      <c r="I81" s="130"/>
      <c r="J81" s="131"/>
      <c r="K81" s="152"/>
      <c r="L81" s="130"/>
      <c r="M81" s="131"/>
      <c r="N81" s="132"/>
      <c r="O81" s="587"/>
      <c r="P81" s="588"/>
      <c r="Q81" s="589"/>
      <c r="R81" s="587"/>
      <c r="S81" s="588"/>
      <c r="T81" s="589"/>
      <c r="U81" s="587"/>
      <c r="V81" s="588"/>
      <c r="W81" s="589"/>
      <c r="X81" s="587"/>
      <c r="Y81" s="588"/>
      <c r="Z81" s="589"/>
      <c r="AA81" s="587"/>
      <c r="AB81" s="588"/>
      <c r="AC81" s="589"/>
      <c r="AD81" s="587"/>
      <c r="AE81" s="588"/>
      <c r="AF81" s="589"/>
      <c r="AG81" s="587"/>
      <c r="AH81" s="588"/>
      <c r="AI81" s="589"/>
      <c r="AJ81" s="587"/>
      <c r="AK81" s="588"/>
      <c r="AL81" s="589"/>
      <c r="AM81" s="587"/>
      <c r="AN81" s="588"/>
      <c r="AO81" s="589"/>
      <c r="AP81" s="587"/>
      <c r="AQ81" s="588"/>
      <c r="AR81" s="589"/>
      <c r="AS81" s="587"/>
      <c r="AT81" s="588"/>
      <c r="AU81" s="589"/>
      <c r="AV81" s="587"/>
      <c r="AW81" s="588"/>
      <c r="AX81" s="589"/>
      <c r="AY81" s="587"/>
      <c r="AZ81" s="588"/>
      <c r="BA81" s="589"/>
      <c r="BB81" s="587"/>
      <c r="BC81" s="588"/>
      <c r="BD81" s="589"/>
    </row>
    <row r="82" spans="1:56" s="135" customFormat="1" ht="20.25" customHeight="1" x14ac:dyDescent="0.25">
      <c r="A82" s="134"/>
      <c r="B82" s="212" t="s">
        <v>128</v>
      </c>
      <c r="C82" s="151">
        <v>2974</v>
      </c>
      <c r="D82" s="151">
        <v>3074</v>
      </c>
      <c r="E82" s="174">
        <f t="shared" si="72"/>
        <v>3.3624747814391389</v>
      </c>
      <c r="F82" s="151">
        <v>11219</v>
      </c>
      <c r="G82" s="151">
        <v>11574</v>
      </c>
      <c r="H82" s="153">
        <f t="shared" si="73"/>
        <v>3.1642748908102329</v>
      </c>
      <c r="I82" s="203"/>
      <c r="J82" s="151"/>
      <c r="K82" s="153"/>
      <c r="L82" s="203"/>
      <c r="M82" s="151"/>
      <c r="N82" s="148"/>
      <c r="O82" s="590"/>
      <c r="P82" s="591"/>
      <c r="Q82" s="592"/>
      <c r="R82" s="590"/>
      <c r="S82" s="591"/>
      <c r="T82" s="592"/>
      <c r="U82" s="590"/>
      <c r="V82" s="591"/>
      <c r="W82" s="592"/>
      <c r="X82" s="590"/>
      <c r="Y82" s="591"/>
      <c r="Z82" s="592"/>
      <c r="AA82" s="590"/>
      <c r="AB82" s="591"/>
      <c r="AC82" s="592"/>
      <c r="AD82" s="590"/>
      <c r="AE82" s="591"/>
      <c r="AF82" s="592"/>
      <c r="AG82" s="590"/>
      <c r="AH82" s="591"/>
      <c r="AI82" s="592"/>
      <c r="AJ82" s="590"/>
      <c r="AK82" s="591"/>
      <c r="AL82" s="592"/>
      <c r="AM82" s="590"/>
      <c r="AN82" s="591"/>
      <c r="AO82" s="592"/>
      <c r="AP82" s="590"/>
      <c r="AQ82" s="591"/>
      <c r="AR82" s="592"/>
      <c r="AS82" s="590"/>
      <c r="AT82" s="591"/>
      <c r="AU82" s="592"/>
      <c r="AV82" s="590"/>
      <c r="AW82" s="591"/>
      <c r="AX82" s="592"/>
      <c r="AY82" s="590"/>
      <c r="AZ82" s="591"/>
      <c r="BA82" s="592"/>
      <c r="BB82" s="590"/>
      <c r="BC82" s="591"/>
      <c r="BD82" s="592"/>
    </row>
    <row r="83" spans="1:56" x14ac:dyDescent="0.2">
      <c r="A83" s="133"/>
      <c r="B83" s="149" t="s">
        <v>59</v>
      </c>
      <c r="C83" s="131"/>
      <c r="D83" s="131"/>
      <c r="E83" s="173">
        <f t="shared" si="72"/>
        <v>0</v>
      </c>
      <c r="F83" s="131"/>
      <c r="G83" s="131"/>
      <c r="H83" s="152">
        <f t="shared" si="73"/>
        <v>0</v>
      </c>
      <c r="I83" s="130"/>
      <c r="J83" s="131"/>
      <c r="K83" s="152"/>
      <c r="L83" s="130"/>
      <c r="M83" s="131"/>
      <c r="N83" s="132"/>
      <c r="O83" s="587"/>
      <c r="P83" s="588"/>
      <c r="Q83" s="589"/>
      <c r="R83" s="587"/>
      <c r="S83" s="588"/>
      <c r="T83" s="589"/>
      <c r="U83" s="587"/>
      <c r="V83" s="588"/>
      <c r="W83" s="589"/>
      <c r="X83" s="587"/>
      <c r="Y83" s="588"/>
      <c r="Z83" s="589"/>
      <c r="AA83" s="587"/>
      <c r="AB83" s="588"/>
      <c r="AC83" s="589"/>
      <c r="AD83" s="587"/>
      <c r="AE83" s="588"/>
      <c r="AF83" s="589"/>
      <c r="AG83" s="587"/>
      <c r="AH83" s="588"/>
      <c r="AI83" s="589"/>
      <c r="AJ83" s="587"/>
      <c r="AK83" s="588"/>
      <c r="AL83" s="589"/>
      <c r="AM83" s="587"/>
      <c r="AN83" s="588"/>
      <c r="AO83" s="589"/>
      <c r="AP83" s="587"/>
      <c r="AQ83" s="588"/>
      <c r="AR83" s="589"/>
      <c r="AS83" s="587"/>
      <c r="AT83" s="588"/>
      <c r="AU83" s="589"/>
      <c r="AV83" s="587"/>
      <c r="AW83" s="588"/>
      <c r="AX83" s="589"/>
      <c r="AY83" s="587"/>
      <c r="AZ83" s="588"/>
      <c r="BA83" s="589"/>
      <c r="BB83" s="587"/>
      <c r="BC83" s="588"/>
      <c r="BD83" s="589"/>
    </row>
    <row r="84" spans="1:56" x14ac:dyDescent="0.2">
      <c r="A84" s="133"/>
      <c r="B84" s="149" t="s">
        <v>111</v>
      </c>
      <c r="C84" s="131"/>
      <c r="D84" s="131"/>
      <c r="E84" s="173">
        <f t="shared" si="72"/>
        <v>0</v>
      </c>
      <c r="F84" s="131"/>
      <c r="G84" s="131"/>
      <c r="H84" s="152">
        <f t="shared" si="73"/>
        <v>0</v>
      </c>
      <c r="I84" s="130"/>
      <c r="J84" s="131"/>
      <c r="K84" s="152"/>
      <c r="L84" s="130"/>
      <c r="M84" s="131"/>
      <c r="N84" s="132"/>
      <c r="O84" s="587"/>
      <c r="P84" s="588"/>
      <c r="Q84" s="589"/>
      <c r="R84" s="587"/>
      <c r="S84" s="588"/>
      <c r="T84" s="589"/>
      <c r="U84" s="587"/>
      <c r="V84" s="588"/>
      <c r="W84" s="589"/>
      <c r="X84" s="587"/>
      <c r="Y84" s="588"/>
      <c r="Z84" s="589"/>
      <c r="AA84" s="587"/>
      <c r="AB84" s="588"/>
      <c r="AC84" s="589"/>
      <c r="AD84" s="587"/>
      <c r="AE84" s="588"/>
      <c r="AF84" s="589"/>
      <c r="AG84" s="587"/>
      <c r="AH84" s="588"/>
      <c r="AI84" s="589"/>
      <c r="AJ84" s="587"/>
      <c r="AK84" s="588"/>
      <c r="AL84" s="589"/>
      <c r="AM84" s="587"/>
      <c r="AN84" s="588"/>
      <c r="AO84" s="589"/>
      <c r="AP84" s="587"/>
      <c r="AQ84" s="588"/>
      <c r="AR84" s="589"/>
      <c r="AS84" s="587"/>
      <c r="AT84" s="588"/>
      <c r="AU84" s="589"/>
      <c r="AV84" s="587"/>
      <c r="AW84" s="588"/>
      <c r="AX84" s="589"/>
      <c r="AY84" s="587"/>
      <c r="AZ84" s="588"/>
      <c r="BA84" s="589"/>
      <c r="BB84" s="587"/>
      <c r="BC84" s="588"/>
      <c r="BD84" s="589"/>
    </row>
    <row r="85" spans="1:56" x14ac:dyDescent="0.2">
      <c r="A85" s="133"/>
      <c r="B85" s="149" t="s">
        <v>112</v>
      </c>
      <c r="C85" s="131"/>
      <c r="D85" s="131"/>
      <c r="E85" s="173"/>
      <c r="F85" s="131"/>
      <c r="G85" s="131"/>
      <c r="H85" s="152">
        <f t="shared" si="73"/>
        <v>0</v>
      </c>
      <c r="I85" s="130"/>
      <c r="J85" s="131"/>
      <c r="K85" s="152"/>
      <c r="L85" s="130"/>
      <c r="M85" s="131"/>
      <c r="N85" s="132"/>
      <c r="O85" s="587"/>
      <c r="P85" s="588"/>
      <c r="Q85" s="589"/>
      <c r="R85" s="587"/>
      <c r="S85" s="588"/>
      <c r="T85" s="589"/>
      <c r="U85" s="587"/>
      <c r="V85" s="588"/>
      <c r="W85" s="589"/>
      <c r="X85" s="587"/>
      <c r="Y85" s="588"/>
      <c r="Z85" s="589"/>
      <c r="AA85" s="587"/>
      <c r="AB85" s="588"/>
      <c r="AC85" s="589"/>
      <c r="AD85" s="587"/>
      <c r="AE85" s="588"/>
      <c r="AF85" s="589"/>
      <c r="AG85" s="587"/>
      <c r="AH85" s="588"/>
      <c r="AI85" s="589"/>
      <c r="AJ85" s="587"/>
      <c r="AK85" s="588"/>
      <c r="AL85" s="589"/>
      <c r="AM85" s="587"/>
      <c r="AN85" s="588"/>
      <c r="AO85" s="589"/>
      <c r="AP85" s="587"/>
      <c r="AQ85" s="588"/>
      <c r="AR85" s="589"/>
      <c r="AS85" s="587"/>
      <c r="AT85" s="588"/>
      <c r="AU85" s="589"/>
      <c r="AV85" s="587"/>
      <c r="AW85" s="588"/>
      <c r="AX85" s="589"/>
      <c r="AY85" s="587"/>
      <c r="AZ85" s="588"/>
      <c r="BA85" s="589"/>
      <c r="BB85" s="587"/>
      <c r="BC85" s="588"/>
      <c r="BD85" s="589"/>
    </row>
    <row r="86" spans="1:56" s="135" customFormat="1" ht="21.75" customHeight="1" x14ac:dyDescent="0.25">
      <c r="A86" s="134"/>
      <c r="B86" s="210" t="s">
        <v>109</v>
      </c>
      <c r="C86" s="151"/>
      <c r="D86" s="151"/>
      <c r="E86" s="174">
        <f>IF(C86&gt;0,(((D86-C86)/C86)*100),0)</f>
        <v>0</v>
      </c>
      <c r="F86" s="151"/>
      <c r="G86" s="151"/>
      <c r="H86" s="153">
        <f t="shared" si="73"/>
        <v>0</v>
      </c>
      <c r="I86" s="203"/>
      <c r="J86" s="151"/>
      <c r="K86" s="153"/>
      <c r="L86" s="203"/>
      <c r="M86" s="151"/>
      <c r="N86" s="148"/>
      <c r="O86" s="590"/>
      <c r="P86" s="591"/>
      <c r="Q86" s="592"/>
      <c r="R86" s="590"/>
      <c r="S86" s="591"/>
      <c r="T86" s="592"/>
      <c r="U86" s="590"/>
      <c r="V86" s="591"/>
      <c r="W86" s="592"/>
      <c r="X86" s="590"/>
      <c r="Y86" s="591"/>
      <c r="Z86" s="592"/>
      <c r="AA86" s="590"/>
      <c r="AB86" s="591"/>
      <c r="AC86" s="592"/>
      <c r="AD86" s="590"/>
      <c r="AE86" s="591"/>
      <c r="AF86" s="592"/>
      <c r="AG86" s="590"/>
      <c r="AH86" s="591"/>
      <c r="AI86" s="592"/>
      <c r="AJ86" s="590"/>
      <c r="AK86" s="591"/>
      <c r="AL86" s="592"/>
      <c r="AM86" s="590"/>
      <c r="AN86" s="591"/>
      <c r="AO86" s="592"/>
      <c r="AP86" s="590"/>
      <c r="AQ86" s="591"/>
      <c r="AR86" s="592"/>
      <c r="AS86" s="590"/>
      <c r="AT86" s="591"/>
      <c r="AU86" s="592"/>
      <c r="AV86" s="590"/>
      <c r="AW86" s="591"/>
      <c r="AX86" s="592"/>
      <c r="AY86" s="590"/>
      <c r="AZ86" s="591"/>
      <c r="BA86" s="592"/>
      <c r="BB86" s="590"/>
      <c r="BC86" s="591"/>
      <c r="BD86" s="592"/>
    </row>
    <row r="87" spans="1:56" x14ac:dyDescent="0.2">
      <c r="A87" s="136"/>
      <c r="B87" s="211" t="s">
        <v>60</v>
      </c>
      <c r="C87" s="205"/>
      <c r="D87" s="137"/>
      <c r="E87" s="175"/>
      <c r="F87" s="205"/>
      <c r="G87" s="137"/>
      <c r="H87" s="201"/>
      <c r="I87" s="204"/>
      <c r="J87" s="137"/>
      <c r="K87" s="201"/>
      <c r="L87" s="204"/>
      <c r="M87" s="137"/>
      <c r="N87" s="201"/>
      <c r="O87" s="204">
        <v>14006</v>
      </c>
      <c r="P87" s="137">
        <v>15226</v>
      </c>
      <c r="Q87" s="138">
        <f t="shared" ref="Q87" si="76">IF(O87&gt;0,(((P87-O87)/O87)*100),0)</f>
        <v>8.7105526203055845</v>
      </c>
      <c r="R87" s="204">
        <v>27704</v>
      </c>
      <c r="S87" s="137">
        <v>29141</v>
      </c>
      <c r="T87" s="138">
        <f t="shared" ref="T87" si="77">IF(R87&gt;0,(((S87-R87)/R87)*100),0)</f>
        <v>5.1869766098758303</v>
      </c>
      <c r="U87" s="204">
        <v>31280</v>
      </c>
      <c r="V87" s="137">
        <v>33835</v>
      </c>
      <c r="W87" s="138">
        <f t="shared" ref="W87" si="78">IF(U87&gt;0,(((V87-U87)/U87)*100),0)</f>
        <v>8.1681585677749364</v>
      </c>
      <c r="X87" s="204">
        <v>55884</v>
      </c>
      <c r="Y87" s="137">
        <v>57495</v>
      </c>
      <c r="Z87" s="138">
        <f t="shared" ref="Z87" si="79">IF(X87&gt;0,(((Y87-X87)/X87)*100),0)</f>
        <v>2.8827571397895642</v>
      </c>
      <c r="AA87" s="204">
        <v>35169</v>
      </c>
      <c r="AB87" s="137">
        <v>40326</v>
      </c>
      <c r="AC87" s="138">
        <f t="shared" ref="AC87" si="80">IF(AA87&gt;0,(((AB87-AA87)/AA87)*100),0)</f>
        <v>14.663482043845432</v>
      </c>
      <c r="AD87" s="204">
        <v>61650</v>
      </c>
      <c r="AE87" s="137">
        <v>56806</v>
      </c>
      <c r="AF87" s="598">
        <f t="shared" ref="AF87" si="81">IF(AD87&gt;0,(((AE87-AD87)/AD87)*100),0)</f>
        <v>-7.857258718572588</v>
      </c>
      <c r="AG87" s="204">
        <v>19819</v>
      </c>
      <c r="AH87" s="137">
        <v>22682</v>
      </c>
      <c r="AI87" s="138">
        <f t="shared" ref="AI87" si="82">IF(AG87&gt;0,(((AH87-AG87)/AG87)*100),0)</f>
        <v>14.445733891720067</v>
      </c>
      <c r="AJ87" s="204">
        <v>42962</v>
      </c>
      <c r="AK87" s="137">
        <v>45825</v>
      </c>
      <c r="AL87" s="138">
        <f t="shared" ref="AL87" si="83">IF(AJ87&gt;0,(((AK87-AJ87)/AJ87)*100),0)</f>
        <v>6.6640286765048184</v>
      </c>
      <c r="AM87" s="204"/>
      <c r="AN87" s="137"/>
      <c r="AO87" s="138">
        <f t="shared" ref="AO87" si="84">IF(AM87&gt;0,(((AN87-AM87)/AM87)*100),0)</f>
        <v>0</v>
      </c>
      <c r="AP87" s="204"/>
      <c r="AQ87" s="137"/>
      <c r="AR87" s="138">
        <f t="shared" ref="AR87" si="85">IF(AP87&gt;0,(((AQ87-AP87)/AP87)*100),0)</f>
        <v>0</v>
      </c>
      <c r="AS87" s="204"/>
      <c r="AT87" s="137"/>
      <c r="AU87" s="138">
        <f t="shared" ref="AU87" si="86">IF(AS87&gt;0,(((AT87-AS87)/AS87)*100),0)</f>
        <v>0</v>
      </c>
      <c r="AV87" s="204"/>
      <c r="AW87" s="137"/>
      <c r="AX87" s="138">
        <f t="shared" ref="AX87" si="87">IF(AV87&gt;0,(((AW87-AV87)/AV87)*100),0)</f>
        <v>0</v>
      </c>
      <c r="AY87" s="204">
        <v>26936</v>
      </c>
      <c r="AZ87" s="137">
        <v>28100</v>
      </c>
      <c r="BA87" s="138">
        <f t="shared" ref="BA87" si="88">IF(AY87&gt;0,(((AZ87-AY87)/AY87)*100),0)</f>
        <v>4.3213543213543213</v>
      </c>
      <c r="BB87" s="204">
        <v>47911</v>
      </c>
      <c r="BC87" s="137">
        <v>49075</v>
      </c>
      <c r="BD87" s="138">
        <f t="shared" ref="BD87" si="89">IF(BB87&gt;0,(((BC87-BB87)/BB87)*100),0)</f>
        <v>2.4295047066435682</v>
      </c>
    </row>
    <row r="88" spans="1:56" x14ac:dyDescent="0.2">
      <c r="A88" s="129" t="s">
        <v>141</v>
      </c>
      <c r="B88" s="149" t="s">
        <v>114</v>
      </c>
      <c r="C88" s="131">
        <v>9441</v>
      </c>
      <c r="D88" s="131">
        <v>9753</v>
      </c>
      <c r="E88" s="173">
        <f t="shared" ref="E88:E101" si="90">IF(C88&gt;0,(((D88-C88)/C88)*100),0)</f>
        <v>3.3047346679377183</v>
      </c>
      <c r="F88" s="131">
        <v>27651</v>
      </c>
      <c r="G88" s="131">
        <v>27963</v>
      </c>
      <c r="H88" s="152">
        <f t="shared" ref="H88:H103" si="91">IF(F88&gt;0,(((G88-F88)/F88)*100),0)</f>
        <v>1.1283497884344147</v>
      </c>
      <c r="I88" s="130">
        <v>9599</v>
      </c>
      <c r="J88" s="131">
        <v>9894</v>
      </c>
      <c r="K88" s="152">
        <f t="shared" ref="K88:K94" si="92">IF(I88&gt;0,(((J88-I88)/I88)*100),0)</f>
        <v>3.0732367954995312</v>
      </c>
      <c r="L88" s="130">
        <v>27509</v>
      </c>
      <c r="M88" s="131">
        <v>27762</v>
      </c>
      <c r="N88" s="132">
        <f t="shared" ref="N88:N94" si="93">IF(L88&gt;0,(((M88-L88)/L88)*100),0)</f>
        <v>0.91969900759751344</v>
      </c>
      <c r="O88" s="587"/>
      <c r="P88" s="588"/>
      <c r="Q88" s="589"/>
      <c r="R88" s="587"/>
      <c r="S88" s="588"/>
      <c r="T88" s="589"/>
      <c r="U88" s="587"/>
      <c r="V88" s="588"/>
      <c r="W88" s="589"/>
      <c r="X88" s="587"/>
      <c r="Y88" s="588"/>
      <c r="Z88" s="589"/>
      <c r="AA88" s="587"/>
      <c r="AB88" s="588"/>
      <c r="AC88" s="589"/>
      <c r="AD88" s="587"/>
      <c r="AE88" s="588"/>
      <c r="AF88" s="589"/>
      <c r="AG88" s="587"/>
      <c r="AH88" s="588"/>
      <c r="AI88" s="589"/>
      <c r="AJ88" s="587"/>
      <c r="AK88" s="588"/>
      <c r="AL88" s="589"/>
      <c r="AM88" s="587"/>
      <c r="AN88" s="588"/>
      <c r="AO88" s="589"/>
      <c r="AP88" s="587"/>
      <c r="AQ88" s="588"/>
      <c r="AR88" s="589"/>
      <c r="AS88" s="587"/>
      <c r="AT88" s="588"/>
      <c r="AU88" s="589"/>
      <c r="AV88" s="587"/>
      <c r="AW88" s="588"/>
      <c r="AX88" s="589"/>
      <c r="AY88" s="587"/>
      <c r="AZ88" s="588"/>
      <c r="BA88" s="589"/>
      <c r="BB88" s="587"/>
      <c r="BC88" s="588"/>
      <c r="BD88" s="589"/>
    </row>
    <row r="89" spans="1:56" x14ac:dyDescent="0.2">
      <c r="A89" s="133"/>
      <c r="B89" s="149" t="s">
        <v>115</v>
      </c>
      <c r="C89" s="131">
        <v>9652</v>
      </c>
      <c r="D89" s="131">
        <v>10098</v>
      </c>
      <c r="E89" s="173">
        <f t="shared" si="90"/>
        <v>4.6208039784500627</v>
      </c>
      <c r="F89" s="131">
        <v>27862</v>
      </c>
      <c r="G89" s="131">
        <v>29402</v>
      </c>
      <c r="H89" s="152">
        <f t="shared" si="91"/>
        <v>5.527241404062881</v>
      </c>
      <c r="I89" s="130">
        <v>12356</v>
      </c>
      <c r="J89" s="131">
        <v>12964</v>
      </c>
      <c r="K89" s="152">
        <f t="shared" si="92"/>
        <v>4.9206863062479771</v>
      </c>
      <c r="L89" s="130">
        <v>29230</v>
      </c>
      <c r="M89" s="131">
        <v>29240</v>
      </c>
      <c r="N89" s="132">
        <f t="shared" si="93"/>
        <v>3.4211426616489904E-2</v>
      </c>
      <c r="O89" s="587"/>
      <c r="P89" s="588"/>
      <c r="Q89" s="589"/>
      <c r="R89" s="587"/>
      <c r="S89" s="588"/>
      <c r="T89" s="589"/>
      <c r="U89" s="587"/>
      <c r="V89" s="588"/>
      <c r="W89" s="589"/>
      <c r="X89" s="587"/>
      <c r="Y89" s="588"/>
      <c r="Z89" s="589"/>
      <c r="AA89" s="587"/>
      <c r="AB89" s="588"/>
      <c r="AC89" s="589"/>
      <c r="AD89" s="587"/>
      <c r="AE89" s="588"/>
      <c r="AF89" s="589"/>
      <c r="AG89" s="587"/>
      <c r="AH89" s="588"/>
      <c r="AI89" s="589"/>
      <c r="AJ89" s="587"/>
      <c r="AK89" s="588"/>
      <c r="AL89" s="589"/>
      <c r="AM89" s="587"/>
      <c r="AN89" s="588"/>
      <c r="AO89" s="589"/>
      <c r="AP89" s="587"/>
      <c r="AQ89" s="588"/>
      <c r="AR89" s="589"/>
      <c r="AS89" s="587"/>
      <c r="AT89" s="588"/>
      <c r="AU89" s="589"/>
      <c r="AV89" s="587"/>
      <c r="AW89" s="588"/>
      <c r="AX89" s="589"/>
      <c r="AY89" s="587"/>
      <c r="AZ89" s="588"/>
      <c r="BA89" s="589"/>
      <c r="BB89" s="587"/>
      <c r="BC89" s="588"/>
      <c r="BD89" s="589"/>
    </row>
    <row r="90" spans="1:56" x14ac:dyDescent="0.2">
      <c r="A90" s="133"/>
      <c r="B90" s="149" t="s">
        <v>116</v>
      </c>
      <c r="C90" s="131">
        <v>6606</v>
      </c>
      <c r="D90" s="131">
        <v>6724</v>
      </c>
      <c r="E90" s="173">
        <f t="shared" si="90"/>
        <v>1.786254919769906</v>
      </c>
      <c r="F90" s="131">
        <v>18582</v>
      </c>
      <c r="G90" s="131">
        <v>19000</v>
      </c>
      <c r="H90" s="152">
        <f t="shared" si="91"/>
        <v>2.2494887525562373</v>
      </c>
      <c r="I90" s="130">
        <v>7098</v>
      </c>
      <c r="J90" s="131">
        <v>7254</v>
      </c>
      <c r="K90" s="152">
        <f t="shared" si="92"/>
        <v>2.197802197802198</v>
      </c>
      <c r="L90" s="130">
        <v>20630</v>
      </c>
      <c r="M90" s="131">
        <v>21192</v>
      </c>
      <c r="N90" s="132">
        <f t="shared" si="93"/>
        <v>2.7241880756180321</v>
      </c>
      <c r="O90" s="587"/>
      <c r="P90" s="588"/>
      <c r="Q90" s="589"/>
      <c r="R90" s="587"/>
      <c r="S90" s="588"/>
      <c r="T90" s="589"/>
      <c r="U90" s="587"/>
      <c r="V90" s="588"/>
      <c r="W90" s="589"/>
      <c r="X90" s="587"/>
      <c r="Y90" s="588"/>
      <c r="Z90" s="589"/>
      <c r="AA90" s="587"/>
      <c r="AB90" s="588"/>
      <c r="AC90" s="589"/>
      <c r="AD90" s="587"/>
      <c r="AE90" s="588"/>
      <c r="AF90" s="589"/>
      <c r="AG90" s="587"/>
      <c r="AH90" s="588"/>
      <c r="AI90" s="589"/>
      <c r="AJ90" s="587"/>
      <c r="AK90" s="588"/>
      <c r="AL90" s="589"/>
      <c r="AM90" s="587"/>
      <c r="AN90" s="588"/>
      <c r="AO90" s="589"/>
      <c r="AP90" s="587"/>
      <c r="AQ90" s="588"/>
      <c r="AR90" s="589"/>
      <c r="AS90" s="587"/>
      <c r="AT90" s="588"/>
      <c r="AU90" s="589"/>
      <c r="AV90" s="587"/>
      <c r="AW90" s="588"/>
      <c r="AX90" s="589"/>
      <c r="AY90" s="587"/>
      <c r="AZ90" s="588"/>
      <c r="BA90" s="589"/>
      <c r="BB90" s="587"/>
      <c r="BC90" s="588"/>
      <c r="BD90" s="589"/>
    </row>
    <row r="91" spans="1:56" x14ac:dyDescent="0.2">
      <c r="A91" s="133"/>
      <c r="B91" s="149" t="s">
        <v>117</v>
      </c>
      <c r="C91" s="131">
        <v>6282</v>
      </c>
      <c r="D91" s="131">
        <v>6486</v>
      </c>
      <c r="E91" s="173">
        <f t="shared" si="90"/>
        <v>3.2473734479465137</v>
      </c>
      <c r="F91" s="131">
        <v>18258</v>
      </c>
      <c r="G91" s="131">
        <v>18762</v>
      </c>
      <c r="H91" s="152">
        <f t="shared" si="91"/>
        <v>2.7604337824515284</v>
      </c>
      <c r="I91" s="130">
        <v>5990</v>
      </c>
      <c r="J91" s="131">
        <v>6180</v>
      </c>
      <c r="K91" s="152">
        <f t="shared" si="92"/>
        <v>3.1719532554257093</v>
      </c>
      <c r="L91" s="130">
        <v>18950</v>
      </c>
      <c r="M91" s="131">
        <v>19500</v>
      </c>
      <c r="N91" s="132">
        <f t="shared" si="93"/>
        <v>2.9023746701846966</v>
      </c>
      <c r="O91" s="587"/>
      <c r="P91" s="588"/>
      <c r="Q91" s="589"/>
      <c r="R91" s="587"/>
      <c r="S91" s="588"/>
      <c r="T91" s="589"/>
      <c r="U91" s="587"/>
      <c r="V91" s="588"/>
      <c r="W91" s="589"/>
      <c r="X91" s="587"/>
      <c r="Y91" s="588"/>
      <c r="Z91" s="589"/>
      <c r="AA91" s="587"/>
      <c r="AB91" s="588"/>
      <c r="AC91" s="589"/>
      <c r="AD91" s="587"/>
      <c r="AE91" s="588"/>
      <c r="AF91" s="589"/>
      <c r="AG91" s="587"/>
      <c r="AH91" s="588"/>
      <c r="AI91" s="589"/>
      <c r="AJ91" s="587"/>
      <c r="AK91" s="588"/>
      <c r="AL91" s="589"/>
      <c r="AM91" s="587"/>
      <c r="AN91" s="588"/>
      <c r="AO91" s="589"/>
      <c r="AP91" s="587"/>
      <c r="AQ91" s="588"/>
      <c r="AR91" s="589"/>
      <c r="AS91" s="587"/>
      <c r="AT91" s="588"/>
      <c r="AU91" s="589"/>
      <c r="AV91" s="587"/>
      <c r="AW91" s="588"/>
      <c r="AX91" s="589"/>
      <c r="AY91" s="587"/>
      <c r="AZ91" s="588"/>
      <c r="BA91" s="589"/>
      <c r="BB91" s="587"/>
      <c r="BC91" s="588"/>
      <c r="BD91" s="589"/>
    </row>
    <row r="92" spans="1:56" x14ac:dyDescent="0.2">
      <c r="A92" s="133"/>
      <c r="B92" s="149" t="s">
        <v>118</v>
      </c>
      <c r="C92" s="131">
        <v>5918</v>
      </c>
      <c r="D92" s="131">
        <v>5998</v>
      </c>
      <c r="E92" s="173">
        <f t="shared" si="90"/>
        <v>1.3518080432578574</v>
      </c>
      <c r="F92" s="131">
        <v>17532</v>
      </c>
      <c r="G92" s="131">
        <v>17902</v>
      </c>
      <c r="H92" s="152">
        <f t="shared" si="91"/>
        <v>2.1104266484143279</v>
      </c>
      <c r="I92" s="130">
        <v>5753</v>
      </c>
      <c r="J92" s="131">
        <v>5862</v>
      </c>
      <c r="K92" s="152">
        <f t="shared" si="92"/>
        <v>1.8946636537458716</v>
      </c>
      <c r="L92" s="130">
        <v>17272</v>
      </c>
      <c r="M92" s="131">
        <v>17777</v>
      </c>
      <c r="N92" s="132">
        <f t="shared" si="93"/>
        <v>2.9238073182028717</v>
      </c>
      <c r="O92" s="587"/>
      <c r="P92" s="588"/>
      <c r="Q92" s="589"/>
      <c r="R92" s="587"/>
      <c r="S92" s="588"/>
      <c r="T92" s="589"/>
      <c r="U92" s="587"/>
      <c r="V92" s="588"/>
      <c r="W92" s="589"/>
      <c r="X92" s="587"/>
      <c r="Y92" s="588"/>
      <c r="Z92" s="589"/>
      <c r="AA92" s="587"/>
      <c r="AB92" s="588"/>
      <c r="AC92" s="589"/>
      <c r="AD92" s="587"/>
      <c r="AE92" s="588"/>
      <c r="AF92" s="589"/>
      <c r="AG92" s="587"/>
      <c r="AH92" s="588"/>
      <c r="AI92" s="589"/>
      <c r="AJ92" s="587"/>
      <c r="AK92" s="588"/>
      <c r="AL92" s="589"/>
      <c r="AM92" s="587"/>
      <c r="AN92" s="588"/>
      <c r="AO92" s="589"/>
      <c r="AP92" s="587"/>
      <c r="AQ92" s="588"/>
      <c r="AR92" s="589"/>
      <c r="AS92" s="587"/>
      <c r="AT92" s="588"/>
      <c r="AU92" s="589"/>
      <c r="AV92" s="587"/>
      <c r="AW92" s="588"/>
      <c r="AX92" s="589"/>
      <c r="AY92" s="587"/>
      <c r="AZ92" s="588"/>
      <c r="BA92" s="589"/>
      <c r="BB92" s="587"/>
      <c r="BC92" s="588"/>
      <c r="BD92" s="589"/>
    </row>
    <row r="93" spans="1:56" x14ac:dyDescent="0.2">
      <c r="A93" s="133"/>
      <c r="B93" s="149" t="s">
        <v>119</v>
      </c>
      <c r="C93" s="131">
        <v>4252</v>
      </c>
      <c r="D93" s="131">
        <v>4348</v>
      </c>
      <c r="E93" s="173">
        <f t="shared" si="90"/>
        <v>2.2577610536218251</v>
      </c>
      <c r="F93" s="131">
        <v>12493</v>
      </c>
      <c r="G93" s="131">
        <v>12795</v>
      </c>
      <c r="H93" s="152">
        <f t="shared" si="91"/>
        <v>2.4173537180821261</v>
      </c>
      <c r="I93" s="130"/>
      <c r="J93" s="131"/>
      <c r="K93" s="152">
        <f t="shared" si="92"/>
        <v>0</v>
      </c>
      <c r="L93" s="130"/>
      <c r="M93" s="131"/>
      <c r="N93" s="132">
        <f t="shared" si="93"/>
        <v>0</v>
      </c>
      <c r="O93" s="587"/>
      <c r="P93" s="588"/>
      <c r="Q93" s="589"/>
      <c r="R93" s="587"/>
      <c r="S93" s="588"/>
      <c r="T93" s="589"/>
      <c r="U93" s="587"/>
      <c r="V93" s="588"/>
      <c r="W93" s="589"/>
      <c r="X93" s="587"/>
      <c r="Y93" s="588"/>
      <c r="Z93" s="589"/>
      <c r="AA93" s="587"/>
      <c r="AB93" s="588"/>
      <c r="AC93" s="589"/>
      <c r="AD93" s="587"/>
      <c r="AE93" s="588"/>
      <c r="AF93" s="589"/>
      <c r="AG93" s="587"/>
      <c r="AH93" s="588"/>
      <c r="AI93" s="589"/>
      <c r="AJ93" s="587"/>
      <c r="AK93" s="588"/>
      <c r="AL93" s="589"/>
      <c r="AM93" s="587"/>
      <c r="AN93" s="588"/>
      <c r="AO93" s="589"/>
      <c r="AP93" s="587"/>
      <c r="AQ93" s="588"/>
      <c r="AR93" s="589"/>
      <c r="AS93" s="587"/>
      <c r="AT93" s="588"/>
      <c r="AU93" s="589"/>
      <c r="AV93" s="587"/>
      <c r="AW93" s="588"/>
      <c r="AX93" s="589"/>
      <c r="AY93" s="587"/>
      <c r="AZ93" s="588"/>
      <c r="BA93" s="589"/>
      <c r="BB93" s="587"/>
      <c r="BC93" s="588"/>
      <c r="BD93" s="589"/>
    </row>
    <row r="94" spans="1:56" s="217" customFormat="1" ht="19.5" customHeight="1" x14ac:dyDescent="0.25">
      <c r="A94" s="216"/>
      <c r="B94" s="209" t="s">
        <v>79</v>
      </c>
      <c r="C94" s="151">
        <v>6282</v>
      </c>
      <c r="D94" s="151">
        <v>6486</v>
      </c>
      <c r="E94" s="174">
        <f t="shared" si="90"/>
        <v>3.2473734479465137</v>
      </c>
      <c r="F94" s="151">
        <v>18258</v>
      </c>
      <c r="G94" s="151">
        <v>18762</v>
      </c>
      <c r="H94" s="153">
        <f t="shared" si="91"/>
        <v>2.7604337824515284</v>
      </c>
      <c r="I94" s="203">
        <v>6194</v>
      </c>
      <c r="J94" s="151">
        <v>6324</v>
      </c>
      <c r="K94" s="153">
        <f t="shared" si="92"/>
        <v>2.0988052954472072</v>
      </c>
      <c r="L94" s="203">
        <v>19220</v>
      </c>
      <c r="M94" s="151">
        <v>19738</v>
      </c>
      <c r="N94" s="148">
        <f t="shared" si="93"/>
        <v>2.6951092611862641</v>
      </c>
      <c r="O94" s="590"/>
      <c r="P94" s="591"/>
      <c r="Q94" s="592"/>
      <c r="R94" s="590"/>
      <c r="S94" s="591"/>
      <c r="T94" s="592"/>
      <c r="U94" s="590"/>
      <c r="V94" s="591"/>
      <c r="W94" s="592"/>
      <c r="X94" s="590"/>
      <c r="Y94" s="591"/>
      <c r="Z94" s="592"/>
      <c r="AA94" s="590"/>
      <c r="AB94" s="591"/>
      <c r="AC94" s="592"/>
      <c r="AD94" s="590"/>
      <c r="AE94" s="591"/>
      <c r="AF94" s="592"/>
      <c r="AG94" s="590"/>
      <c r="AH94" s="591"/>
      <c r="AI94" s="592"/>
      <c r="AJ94" s="590"/>
      <c r="AK94" s="591"/>
      <c r="AL94" s="592"/>
      <c r="AM94" s="590"/>
      <c r="AN94" s="591"/>
      <c r="AO94" s="592"/>
      <c r="AP94" s="590"/>
      <c r="AQ94" s="591"/>
      <c r="AR94" s="592"/>
      <c r="AS94" s="590"/>
      <c r="AT94" s="591"/>
      <c r="AU94" s="592"/>
      <c r="AV94" s="590"/>
      <c r="AW94" s="591"/>
      <c r="AX94" s="592"/>
      <c r="AY94" s="590"/>
      <c r="AZ94" s="591"/>
      <c r="BA94" s="592"/>
      <c r="BB94" s="590"/>
      <c r="BC94" s="591"/>
      <c r="BD94" s="592"/>
    </row>
    <row r="95" spans="1:56" x14ac:dyDescent="0.2">
      <c r="A95" s="133"/>
      <c r="B95" s="149" t="s">
        <v>120</v>
      </c>
      <c r="C95" s="131">
        <v>3572</v>
      </c>
      <c r="D95" s="131">
        <v>3642</v>
      </c>
      <c r="E95" s="173">
        <f t="shared" si="90"/>
        <v>1.9596864501679732</v>
      </c>
      <c r="F95" s="131">
        <v>11054</v>
      </c>
      <c r="G95" s="131">
        <v>11310</v>
      </c>
      <c r="H95" s="152">
        <f t="shared" si="91"/>
        <v>2.315903745250588</v>
      </c>
      <c r="I95" s="130"/>
      <c r="J95" s="131"/>
      <c r="K95" s="152"/>
      <c r="L95" s="130"/>
      <c r="M95" s="131"/>
      <c r="N95" s="132"/>
      <c r="O95" s="587"/>
      <c r="P95" s="588"/>
      <c r="Q95" s="589"/>
      <c r="R95" s="587"/>
      <c r="S95" s="588"/>
      <c r="T95" s="589"/>
      <c r="U95" s="587"/>
      <c r="V95" s="588"/>
      <c r="W95" s="589"/>
      <c r="X95" s="587"/>
      <c r="Y95" s="588"/>
      <c r="Z95" s="589"/>
      <c r="AA95" s="587"/>
      <c r="AB95" s="588"/>
      <c r="AC95" s="589"/>
      <c r="AD95" s="587"/>
      <c r="AE95" s="588"/>
      <c r="AF95" s="589"/>
      <c r="AG95" s="587"/>
      <c r="AH95" s="588"/>
      <c r="AI95" s="589"/>
      <c r="AJ95" s="587"/>
      <c r="AK95" s="588"/>
      <c r="AL95" s="589"/>
      <c r="AM95" s="587"/>
      <c r="AN95" s="588"/>
      <c r="AO95" s="589"/>
      <c r="AP95" s="587"/>
      <c r="AQ95" s="588"/>
      <c r="AR95" s="589"/>
      <c r="AS95" s="587"/>
      <c r="AT95" s="588"/>
      <c r="AU95" s="589"/>
      <c r="AV95" s="587"/>
      <c r="AW95" s="588"/>
      <c r="AX95" s="589"/>
      <c r="AY95" s="587"/>
      <c r="AZ95" s="588"/>
      <c r="BA95" s="589"/>
      <c r="BB95" s="587"/>
      <c r="BC95" s="588"/>
      <c r="BD95" s="589"/>
    </row>
    <row r="96" spans="1:56" x14ac:dyDescent="0.2">
      <c r="A96" s="133"/>
      <c r="B96" s="149" t="s">
        <v>121</v>
      </c>
      <c r="C96" s="131">
        <v>3420</v>
      </c>
      <c r="D96" s="131">
        <v>3502</v>
      </c>
      <c r="E96" s="173">
        <f t="shared" si="90"/>
        <v>2.39766081871345</v>
      </c>
      <c r="F96" s="131">
        <v>10298</v>
      </c>
      <c r="G96" s="131">
        <v>10552</v>
      </c>
      <c r="H96" s="152">
        <f t="shared" si="91"/>
        <v>2.4664983491940182</v>
      </c>
      <c r="I96" s="130"/>
      <c r="J96" s="131"/>
      <c r="K96" s="152"/>
      <c r="L96" s="130"/>
      <c r="M96" s="131"/>
      <c r="N96" s="132"/>
      <c r="O96" s="587"/>
      <c r="P96" s="588"/>
      <c r="Q96" s="589"/>
      <c r="R96" s="587"/>
      <c r="S96" s="588"/>
      <c r="T96" s="589"/>
      <c r="U96" s="587"/>
      <c r="V96" s="588"/>
      <c r="W96" s="589"/>
      <c r="X96" s="587"/>
      <c r="Y96" s="588"/>
      <c r="Z96" s="589"/>
      <c r="AA96" s="587"/>
      <c r="AB96" s="588"/>
      <c r="AC96" s="589"/>
      <c r="AD96" s="587"/>
      <c r="AE96" s="588"/>
      <c r="AF96" s="589"/>
      <c r="AG96" s="587"/>
      <c r="AH96" s="588"/>
      <c r="AI96" s="589"/>
      <c r="AJ96" s="587"/>
      <c r="AK96" s="588"/>
      <c r="AL96" s="589"/>
      <c r="AM96" s="587"/>
      <c r="AN96" s="588"/>
      <c r="AO96" s="589"/>
      <c r="AP96" s="587"/>
      <c r="AQ96" s="588"/>
      <c r="AR96" s="589"/>
      <c r="AS96" s="587"/>
      <c r="AT96" s="588"/>
      <c r="AU96" s="589"/>
      <c r="AV96" s="587"/>
      <c r="AW96" s="588"/>
      <c r="AX96" s="589"/>
      <c r="AY96" s="587"/>
      <c r="AZ96" s="588"/>
      <c r="BA96" s="589"/>
      <c r="BB96" s="587"/>
      <c r="BC96" s="588"/>
      <c r="BD96" s="589"/>
    </row>
    <row r="97" spans="1:56" x14ac:dyDescent="0.2">
      <c r="A97" s="133"/>
      <c r="B97" s="149" t="s">
        <v>122</v>
      </c>
      <c r="C97" s="131">
        <v>3469</v>
      </c>
      <c r="D97" s="131">
        <v>3571</v>
      </c>
      <c r="E97" s="173">
        <f t="shared" si="90"/>
        <v>2.9403286249639669</v>
      </c>
      <c r="F97" s="131">
        <v>10347</v>
      </c>
      <c r="G97" s="131">
        <v>10621</v>
      </c>
      <c r="H97" s="152">
        <f t="shared" si="91"/>
        <v>2.6481105634483426</v>
      </c>
      <c r="I97" s="130"/>
      <c r="J97" s="131"/>
      <c r="K97" s="152"/>
      <c r="L97" s="130"/>
      <c r="M97" s="131"/>
      <c r="N97" s="132"/>
      <c r="O97" s="587"/>
      <c r="P97" s="588"/>
      <c r="Q97" s="589"/>
      <c r="R97" s="587"/>
      <c r="S97" s="588"/>
      <c r="T97" s="589"/>
      <c r="U97" s="587"/>
      <c r="V97" s="588"/>
      <c r="W97" s="589"/>
      <c r="X97" s="587"/>
      <c r="Y97" s="588"/>
      <c r="Z97" s="589"/>
      <c r="AA97" s="587"/>
      <c r="AB97" s="588"/>
      <c r="AC97" s="589"/>
      <c r="AD97" s="587"/>
      <c r="AE97" s="588"/>
      <c r="AF97" s="589"/>
      <c r="AG97" s="587"/>
      <c r="AH97" s="588"/>
      <c r="AI97" s="589"/>
      <c r="AJ97" s="587"/>
      <c r="AK97" s="588"/>
      <c r="AL97" s="589"/>
      <c r="AM97" s="587"/>
      <c r="AN97" s="588"/>
      <c r="AO97" s="589"/>
      <c r="AP97" s="587"/>
      <c r="AQ97" s="588"/>
      <c r="AR97" s="589"/>
      <c r="AS97" s="587"/>
      <c r="AT97" s="588"/>
      <c r="AU97" s="589"/>
      <c r="AV97" s="587"/>
      <c r="AW97" s="588"/>
      <c r="AX97" s="589"/>
      <c r="AY97" s="587"/>
      <c r="AZ97" s="588"/>
      <c r="BA97" s="589"/>
      <c r="BB97" s="587"/>
      <c r="BC97" s="588"/>
      <c r="BD97" s="589"/>
    </row>
    <row r="98" spans="1:56" x14ac:dyDescent="0.2">
      <c r="A98" s="133"/>
      <c r="B98" s="149" t="s">
        <v>58</v>
      </c>
      <c r="C98" s="131">
        <v>3337</v>
      </c>
      <c r="D98" s="131">
        <v>3399</v>
      </c>
      <c r="E98" s="173">
        <f t="shared" si="90"/>
        <v>1.85795624812706</v>
      </c>
      <c r="F98" s="131">
        <v>10215</v>
      </c>
      <c r="G98" s="131">
        <v>10449</v>
      </c>
      <c r="H98" s="152">
        <f t="shared" si="91"/>
        <v>2.2907488986784141</v>
      </c>
      <c r="I98" s="130"/>
      <c r="J98" s="131"/>
      <c r="K98" s="152"/>
      <c r="L98" s="130"/>
      <c r="M98" s="131"/>
      <c r="N98" s="132"/>
      <c r="O98" s="587"/>
      <c r="P98" s="588"/>
      <c r="Q98" s="589"/>
      <c r="R98" s="587"/>
      <c r="S98" s="588"/>
      <c r="T98" s="589"/>
      <c r="U98" s="587"/>
      <c r="V98" s="588"/>
      <c r="W98" s="589"/>
      <c r="X98" s="587"/>
      <c r="Y98" s="588"/>
      <c r="Z98" s="589"/>
      <c r="AA98" s="587"/>
      <c r="AB98" s="588"/>
      <c r="AC98" s="589"/>
      <c r="AD98" s="587"/>
      <c r="AE98" s="588"/>
      <c r="AF98" s="589"/>
      <c r="AG98" s="587"/>
      <c r="AH98" s="588"/>
      <c r="AI98" s="589"/>
      <c r="AJ98" s="587"/>
      <c r="AK98" s="588"/>
      <c r="AL98" s="589"/>
      <c r="AM98" s="587"/>
      <c r="AN98" s="588"/>
      <c r="AO98" s="589"/>
      <c r="AP98" s="587"/>
      <c r="AQ98" s="588"/>
      <c r="AR98" s="589"/>
      <c r="AS98" s="587"/>
      <c r="AT98" s="588"/>
      <c r="AU98" s="589"/>
      <c r="AV98" s="587"/>
      <c r="AW98" s="588"/>
      <c r="AX98" s="589"/>
      <c r="AY98" s="587"/>
      <c r="AZ98" s="588"/>
      <c r="BA98" s="589"/>
      <c r="BB98" s="587"/>
      <c r="BC98" s="588"/>
      <c r="BD98" s="589"/>
    </row>
    <row r="99" spans="1:56" s="135" customFormat="1" ht="20.25" customHeight="1" x14ac:dyDescent="0.25">
      <c r="A99" s="134"/>
      <c r="B99" s="209" t="s">
        <v>128</v>
      </c>
      <c r="C99" s="151">
        <v>3515</v>
      </c>
      <c r="D99" s="151">
        <v>3581</v>
      </c>
      <c r="E99" s="174">
        <f t="shared" si="90"/>
        <v>1.8776671408250356</v>
      </c>
      <c r="F99" s="151">
        <v>10395</v>
      </c>
      <c r="G99" s="151">
        <v>10669</v>
      </c>
      <c r="H99" s="153">
        <f t="shared" si="91"/>
        <v>2.6358826358826359</v>
      </c>
      <c r="I99" s="203"/>
      <c r="J99" s="151"/>
      <c r="K99" s="153"/>
      <c r="L99" s="203"/>
      <c r="M99" s="151"/>
      <c r="N99" s="148"/>
      <c r="O99" s="590"/>
      <c r="P99" s="591"/>
      <c r="Q99" s="592"/>
      <c r="R99" s="590"/>
      <c r="S99" s="591"/>
      <c r="T99" s="592"/>
      <c r="U99" s="590"/>
      <c r="V99" s="591"/>
      <c r="W99" s="592"/>
      <c r="X99" s="590"/>
      <c r="Y99" s="591"/>
      <c r="Z99" s="592"/>
      <c r="AA99" s="590"/>
      <c r="AB99" s="591"/>
      <c r="AC99" s="592"/>
      <c r="AD99" s="590"/>
      <c r="AE99" s="591"/>
      <c r="AF99" s="592"/>
      <c r="AG99" s="590"/>
      <c r="AH99" s="591"/>
      <c r="AI99" s="592"/>
      <c r="AJ99" s="590"/>
      <c r="AK99" s="591"/>
      <c r="AL99" s="592"/>
      <c r="AM99" s="590"/>
      <c r="AN99" s="591"/>
      <c r="AO99" s="592"/>
      <c r="AP99" s="590"/>
      <c r="AQ99" s="591"/>
      <c r="AR99" s="592"/>
      <c r="AS99" s="590"/>
      <c r="AT99" s="591"/>
      <c r="AU99" s="592"/>
      <c r="AV99" s="590"/>
      <c r="AW99" s="591"/>
      <c r="AX99" s="592"/>
      <c r="AY99" s="590"/>
      <c r="AZ99" s="591"/>
      <c r="BA99" s="592"/>
      <c r="BB99" s="590"/>
      <c r="BC99" s="591"/>
      <c r="BD99" s="592"/>
    </row>
    <row r="100" spans="1:56" x14ac:dyDescent="0.2">
      <c r="A100" s="133"/>
      <c r="B100" s="149" t="s">
        <v>59</v>
      </c>
      <c r="C100" s="131">
        <v>2530</v>
      </c>
      <c r="D100" s="131">
        <v>2759</v>
      </c>
      <c r="E100" s="173">
        <f t="shared" si="90"/>
        <v>9.0513833992094863</v>
      </c>
      <c r="F100" s="131">
        <v>4780</v>
      </c>
      <c r="G100" s="131">
        <v>5159</v>
      </c>
      <c r="H100" s="152">
        <f t="shared" si="91"/>
        <v>7.9288702928870292</v>
      </c>
      <c r="I100" s="130"/>
      <c r="J100" s="131"/>
      <c r="K100" s="152"/>
      <c r="L100" s="130"/>
      <c r="M100" s="131"/>
      <c r="N100" s="132"/>
      <c r="O100" s="587"/>
      <c r="P100" s="588"/>
      <c r="Q100" s="589"/>
      <c r="R100" s="587"/>
      <c r="S100" s="588"/>
      <c r="T100" s="589"/>
      <c r="U100" s="587"/>
      <c r="V100" s="588"/>
      <c r="W100" s="589"/>
      <c r="X100" s="587"/>
      <c r="Y100" s="588"/>
      <c r="Z100" s="589"/>
      <c r="AA100" s="587"/>
      <c r="AB100" s="588"/>
      <c r="AC100" s="589"/>
      <c r="AD100" s="587"/>
      <c r="AE100" s="588"/>
      <c r="AF100" s="589"/>
      <c r="AG100" s="587"/>
      <c r="AH100" s="588"/>
      <c r="AI100" s="589"/>
      <c r="AJ100" s="587"/>
      <c r="AK100" s="588"/>
      <c r="AL100" s="589"/>
      <c r="AM100" s="587"/>
      <c r="AN100" s="588"/>
      <c r="AO100" s="589"/>
      <c r="AP100" s="587"/>
      <c r="AQ100" s="588"/>
      <c r="AR100" s="589"/>
      <c r="AS100" s="587"/>
      <c r="AT100" s="588"/>
      <c r="AU100" s="589"/>
      <c r="AV100" s="587"/>
      <c r="AW100" s="588"/>
      <c r="AX100" s="589"/>
      <c r="AY100" s="587"/>
      <c r="AZ100" s="588"/>
      <c r="BA100" s="589"/>
      <c r="BB100" s="587"/>
      <c r="BC100" s="588"/>
      <c r="BD100" s="589"/>
    </row>
    <row r="101" spans="1:56" x14ac:dyDescent="0.2">
      <c r="A101" s="133"/>
      <c r="B101" s="149" t="s">
        <v>111</v>
      </c>
      <c r="C101" s="131"/>
      <c r="D101" s="131"/>
      <c r="E101" s="173">
        <f t="shared" si="90"/>
        <v>0</v>
      </c>
      <c r="F101" s="131"/>
      <c r="G101" s="131"/>
      <c r="H101" s="152">
        <f t="shared" si="91"/>
        <v>0</v>
      </c>
      <c r="I101" s="130"/>
      <c r="J101" s="131"/>
      <c r="K101" s="152"/>
      <c r="L101" s="130"/>
      <c r="M101" s="131"/>
      <c r="N101" s="132"/>
      <c r="O101" s="587"/>
      <c r="P101" s="588"/>
      <c r="Q101" s="589"/>
      <c r="R101" s="587"/>
      <c r="S101" s="588"/>
      <c r="T101" s="589"/>
      <c r="U101" s="587"/>
      <c r="V101" s="588"/>
      <c r="W101" s="589"/>
      <c r="X101" s="587"/>
      <c r="Y101" s="588"/>
      <c r="Z101" s="589"/>
      <c r="AA101" s="587"/>
      <c r="AB101" s="588"/>
      <c r="AC101" s="589"/>
      <c r="AD101" s="587"/>
      <c r="AE101" s="588"/>
      <c r="AF101" s="589"/>
      <c r="AG101" s="587"/>
      <c r="AH101" s="588"/>
      <c r="AI101" s="589"/>
      <c r="AJ101" s="587"/>
      <c r="AK101" s="588"/>
      <c r="AL101" s="589"/>
      <c r="AM101" s="587"/>
      <c r="AN101" s="588"/>
      <c r="AO101" s="589"/>
      <c r="AP101" s="587"/>
      <c r="AQ101" s="588"/>
      <c r="AR101" s="589"/>
      <c r="AS101" s="587"/>
      <c r="AT101" s="588"/>
      <c r="AU101" s="589"/>
      <c r="AV101" s="587"/>
      <c r="AW101" s="588"/>
      <c r="AX101" s="589"/>
      <c r="AY101" s="587"/>
      <c r="AZ101" s="588"/>
      <c r="BA101" s="589"/>
      <c r="BB101" s="587"/>
      <c r="BC101" s="588"/>
      <c r="BD101" s="589"/>
    </row>
    <row r="102" spans="1:56" x14ac:dyDescent="0.2">
      <c r="A102" s="133"/>
      <c r="B102" s="149" t="s">
        <v>112</v>
      </c>
      <c r="C102" s="131"/>
      <c r="D102" s="131"/>
      <c r="E102" s="173"/>
      <c r="F102" s="131"/>
      <c r="G102" s="131"/>
      <c r="H102" s="152">
        <f t="shared" si="91"/>
        <v>0</v>
      </c>
      <c r="I102" s="130"/>
      <c r="J102" s="131"/>
      <c r="K102" s="152"/>
      <c r="L102" s="130"/>
      <c r="M102" s="131"/>
      <c r="N102" s="132"/>
      <c r="O102" s="587"/>
      <c r="P102" s="588"/>
      <c r="Q102" s="589"/>
      <c r="R102" s="587"/>
      <c r="S102" s="588"/>
      <c r="T102" s="589"/>
      <c r="U102" s="587"/>
      <c r="V102" s="588"/>
      <c r="W102" s="589"/>
      <c r="X102" s="587"/>
      <c r="Y102" s="588"/>
      <c r="Z102" s="589"/>
      <c r="AA102" s="587"/>
      <c r="AB102" s="588"/>
      <c r="AC102" s="589"/>
      <c r="AD102" s="587"/>
      <c r="AE102" s="588"/>
      <c r="AF102" s="589"/>
      <c r="AG102" s="587"/>
      <c r="AH102" s="588"/>
      <c r="AI102" s="589"/>
      <c r="AJ102" s="587"/>
      <c r="AK102" s="588"/>
      <c r="AL102" s="589"/>
      <c r="AM102" s="587"/>
      <c r="AN102" s="588"/>
      <c r="AO102" s="589"/>
      <c r="AP102" s="587"/>
      <c r="AQ102" s="588"/>
      <c r="AR102" s="589"/>
      <c r="AS102" s="587"/>
      <c r="AT102" s="588"/>
      <c r="AU102" s="589"/>
      <c r="AV102" s="587"/>
      <c r="AW102" s="588"/>
      <c r="AX102" s="589"/>
      <c r="AY102" s="587"/>
      <c r="AZ102" s="588"/>
      <c r="BA102" s="589"/>
      <c r="BB102" s="587"/>
      <c r="BC102" s="588"/>
      <c r="BD102" s="589"/>
    </row>
    <row r="103" spans="1:56" s="135" customFormat="1" ht="18" customHeight="1" x14ac:dyDescent="0.25">
      <c r="A103" s="134"/>
      <c r="B103" s="210" t="s">
        <v>109</v>
      </c>
      <c r="C103" s="151">
        <v>2530</v>
      </c>
      <c r="D103" s="151">
        <v>2759</v>
      </c>
      <c r="E103" s="174">
        <f>IF(C103&gt;0,(((D103-C103)/C103)*100),0)</f>
        <v>9.0513833992094863</v>
      </c>
      <c r="F103" s="151">
        <v>4780</v>
      </c>
      <c r="G103" s="151">
        <v>5159</v>
      </c>
      <c r="H103" s="153">
        <f t="shared" si="91"/>
        <v>7.9288702928870292</v>
      </c>
      <c r="I103" s="203"/>
      <c r="J103" s="151"/>
      <c r="K103" s="153"/>
      <c r="L103" s="203"/>
      <c r="M103" s="151"/>
      <c r="N103" s="148"/>
      <c r="O103" s="590"/>
      <c r="P103" s="591"/>
      <c r="Q103" s="592"/>
      <c r="R103" s="590"/>
      <c r="S103" s="591"/>
      <c r="T103" s="592"/>
      <c r="U103" s="590"/>
      <c r="V103" s="591"/>
      <c r="W103" s="592"/>
      <c r="X103" s="590"/>
      <c r="Y103" s="591"/>
      <c r="Z103" s="592"/>
      <c r="AA103" s="590"/>
      <c r="AB103" s="591"/>
      <c r="AC103" s="592"/>
      <c r="AD103" s="590"/>
      <c r="AE103" s="591"/>
      <c r="AF103" s="592"/>
      <c r="AG103" s="590"/>
      <c r="AH103" s="591"/>
      <c r="AI103" s="592"/>
      <c r="AJ103" s="590"/>
      <c r="AK103" s="591"/>
      <c r="AL103" s="592"/>
      <c r="AM103" s="590"/>
      <c r="AN103" s="591"/>
      <c r="AO103" s="592"/>
      <c r="AP103" s="590"/>
      <c r="AQ103" s="591"/>
      <c r="AR103" s="592"/>
      <c r="AS103" s="590"/>
      <c r="AT103" s="591"/>
      <c r="AU103" s="592"/>
      <c r="AV103" s="590"/>
      <c r="AW103" s="591"/>
      <c r="AX103" s="592"/>
      <c r="AY103" s="590"/>
      <c r="AZ103" s="591"/>
      <c r="BA103" s="592"/>
      <c r="BB103" s="590"/>
      <c r="BC103" s="591"/>
      <c r="BD103" s="592"/>
    </row>
    <row r="104" spans="1:56" x14ac:dyDescent="0.2">
      <c r="A104" s="136"/>
      <c r="B104" s="211" t="s">
        <v>60</v>
      </c>
      <c r="C104" s="205"/>
      <c r="D104" s="137"/>
      <c r="E104" s="175"/>
      <c r="F104" s="205"/>
      <c r="G104" s="137"/>
      <c r="H104" s="201"/>
      <c r="I104" s="204"/>
      <c r="J104" s="137"/>
      <c r="K104" s="201"/>
      <c r="L104" s="204"/>
      <c r="M104" s="137"/>
      <c r="N104" s="201"/>
      <c r="O104" s="204">
        <v>16140</v>
      </c>
      <c r="P104" s="137">
        <v>16549</v>
      </c>
      <c r="Q104" s="138">
        <f t="shared" ref="Q104" si="94">IF(O104&gt;0,(((P104-O104)/O104)*100),0)</f>
        <v>2.5340768277571248</v>
      </c>
      <c r="R104" s="204">
        <v>34726</v>
      </c>
      <c r="S104" s="137">
        <v>35100</v>
      </c>
      <c r="T104" s="138">
        <f t="shared" ref="T104" si="95">IF(R104&gt;0,(((S104-R104)/R104)*100),0)</f>
        <v>1.0770028220929562</v>
      </c>
      <c r="U104" s="204">
        <v>26352</v>
      </c>
      <c r="V104" s="137">
        <v>27856</v>
      </c>
      <c r="W104" s="138">
        <f t="shared" ref="W104" si="96">IF(U104&gt;0,(((V104-U104)/U104)*100),0)</f>
        <v>5.7073466909532478</v>
      </c>
      <c r="X104" s="204">
        <v>46380</v>
      </c>
      <c r="Y104" s="137">
        <v>49086</v>
      </c>
      <c r="Z104" s="138">
        <f t="shared" ref="Z104" si="97">IF(X104&gt;0,(((Y104-X104)/X104)*100),0)</f>
        <v>5.8344113842173346</v>
      </c>
      <c r="AA104" s="204">
        <v>16010</v>
      </c>
      <c r="AB104" s="137">
        <v>16894</v>
      </c>
      <c r="AC104" s="138">
        <f t="shared" ref="AC104" si="98">IF(AA104&gt;0,(((AB104-AA104)/AA104)*100),0)</f>
        <v>5.5215490318550904</v>
      </c>
      <c r="AD104" s="204">
        <v>44776</v>
      </c>
      <c r="AE104" s="137">
        <v>47386</v>
      </c>
      <c r="AF104" s="138">
        <f t="shared" ref="AF104" si="99">IF(AD104&gt;0,(((AE104-AD104)/AD104)*100),0)</f>
        <v>5.8290155440414511</v>
      </c>
      <c r="AG104" s="204">
        <v>15706</v>
      </c>
      <c r="AH104" s="137">
        <v>16288</v>
      </c>
      <c r="AI104" s="138">
        <f t="shared" ref="AI104" si="100">IF(AG104&gt;0,(((AH104-AG104)/AG104)*100),0)</f>
        <v>3.7055902202979754</v>
      </c>
      <c r="AJ104" s="204">
        <v>35250</v>
      </c>
      <c r="AK104" s="137">
        <v>35956</v>
      </c>
      <c r="AL104" s="138">
        <f t="shared" ref="AL104" si="101">IF(AJ104&gt;0,(((AK104-AJ104)/AJ104)*100),0)</f>
        <v>2.0028368794326243</v>
      </c>
      <c r="AM104" s="204"/>
      <c r="AN104" s="137"/>
      <c r="AO104" s="138">
        <f t="shared" ref="AO104" si="102">IF(AM104&gt;0,(((AN104-AM104)/AM104)*100),0)</f>
        <v>0</v>
      </c>
      <c r="AP104" s="204"/>
      <c r="AQ104" s="137"/>
      <c r="AR104" s="138">
        <f t="shared" ref="AR104" si="103">IF(AP104&gt;0,(((AQ104-AP104)/AP104)*100),0)</f>
        <v>0</v>
      </c>
      <c r="AS104" s="204"/>
      <c r="AT104" s="137"/>
      <c r="AU104" s="138">
        <f t="shared" ref="AU104" si="104">IF(AS104&gt;0,(((AT104-AS104)/AS104)*100),0)</f>
        <v>0</v>
      </c>
      <c r="AV104" s="204"/>
      <c r="AW104" s="137"/>
      <c r="AX104" s="138">
        <f t="shared" ref="AX104" si="105">IF(AV104&gt;0,(((AW104-AV104)/AV104)*100),0)</f>
        <v>0</v>
      </c>
      <c r="AY104" s="204">
        <v>16670</v>
      </c>
      <c r="AZ104" s="137">
        <v>17078</v>
      </c>
      <c r="BA104" s="138">
        <f t="shared" ref="BA104" si="106">IF(AY104&gt;0,(((AZ104-AY104)/AY104)*100),0)</f>
        <v>2.4475104979004199</v>
      </c>
      <c r="BB104" s="204">
        <v>31370</v>
      </c>
      <c r="BC104" s="137">
        <v>17078</v>
      </c>
      <c r="BD104" s="598">
        <f t="shared" ref="BD104" si="107">IF(BB104&gt;0,(((BC104-BB104)/BB104)*100),0)</f>
        <v>-45.559451705451067</v>
      </c>
    </row>
    <row r="105" spans="1:56" x14ac:dyDescent="0.2">
      <c r="A105" s="129" t="s">
        <v>35</v>
      </c>
      <c r="B105" s="149" t="s">
        <v>114</v>
      </c>
      <c r="C105" s="131">
        <v>9193</v>
      </c>
      <c r="D105" s="131">
        <v>9739</v>
      </c>
      <c r="E105" s="173">
        <f t="shared" ref="E105:E118" si="108">IF(C105&gt;0,(((D105-C105)/C105)*100),0)</f>
        <v>5.939301642554117</v>
      </c>
      <c r="F105" s="131">
        <v>20356</v>
      </c>
      <c r="G105" s="131">
        <v>21572</v>
      </c>
      <c r="H105" s="152">
        <f t="shared" ref="H105:H120" si="109">IF(F105&gt;0,(((G105-F105)/F105)*100),0)</f>
        <v>5.9736686971900177</v>
      </c>
      <c r="I105" s="130">
        <v>9877</v>
      </c>
      <c r="J105" s="131">
        <v>10464</v>
      </c>
      <c r="K105" s="152">
        <f t="shared" ref="K105:K111" si="110">IF(I105&gt;0,(((J105-I105)/I105)*100),0)</f>
        <v>5.9431001316189125</v>
      </c>
      <c r="L105" s="130">
        <v>20345</v>
      </c>
      <c r="M105" s="131">
        <v>21560</v>
      </c>
      <c r="N105" s="132">
        <f t="shared" ref="N105:N111" si="111">IF(L105&gt;0,(((M105-L105)/L105)*100),0)</f>
        <v>5.9719832882772179</v>
      </c>
      <c r="O105" s="587"/>
      <c r="P105" s="588"/>
      <c r="Q105" s="589"/>
      <c r="R105" s="587"/>
      <c r="S105" s="588"/>
      <c r="T105" s="589"/>
      <c r="U105" s="587"/>
      <c r="V105" s="588"/>
      <c r="W105" s="589"/>
      <c r="X105" s="587"/>
      <c r="Y105" s="588"/>
      <c r="Z105" s="589"/>
      <c r="AA105" s="587"/>
      <c r="AB105" s="588"/>
      <c r="AC105" s="589"/>
      <c r="AD105" s="587"/>
      <c r="AE105" s="588"/>
      <c r="AF105" s="589"/>
      <c r="AG105" s="587"/>
      <c r="AH105" s="588"/>
      <c r="AI105" s="589"/>
      <c r="AJ105" s="587"/>
      <c r="AK105" s="588"/>
      <c r="AL105" s="589"/>
      <c r="AM105" s="587"/>
      <c r="AN105" s="588"/>
      <c r="AO105" s="589"/>
      <c r="AP105" s="587"/>
      <c r="AQ105" s="588"/>
      <c r="AR105" s="589"/>
      <c r="AS105" s="587"/>
      <c r="AT105" s="588"/>
      <c r="AU105" s="589"/>
      <c r="AV105" s="587"/>
      <c r="AW105" s="588"/>
      <c r="AX105" s="589"/>
      <c r="AY105" s="587"/>
      <c r="AZ105" s="588"/>
      <c r="BA105" s="589"/>
      <c r="BB105" s="587"/>
      <c r="BC105" s="588"/>
      <c r="BD105" s="589"/>
    </row>
    <row r="106" spans="1:56" x14ac:dyDescent="0.2">
      <c r="A106" s="133"/>
      <c r="B106" s="149" t="s">
        <v>115</v>
      </c>
      <c r="C106" s="131"/>
      <c r="D106" s="131"/>
      <c r="E106" s="173">
        <f t="shared" si="108"/>
        <v>0</v>
      </c>
      <c r="F106" s="131"/>
      <c r="G106" s="131"/>
      <c r="H106" s="152">
        <f t="shared" si="109"/>
        <v>0</v>
      </c>
      <c r="I106" s="130"/>
      <c r="J106" s="131"/>
      <c r="K106" s="152">
        <f t="shared" si="110"/>
        <v>0</v>
      </c>
      <c r="L106" s="130"/>
      <c r="M106" s="131"/>
      <c r="N106" s="132">
        <f t="shared" si="111"/>
        <v>0</v>
      </c>
      <c r="O106" s="587"/>
      <c r="P106" s="588"/>
      <c r="Q106" s="589"/>
      <c r="R106" s="587"/>
      <c r="S106" s="588"/>
      <c r="T106" s="589"/>
      <c r="U106" s="587"/>
      <c r="V106" s="588"/>
      <c r="W106" s="589"/>
      <c r="X106" s="587"/>
      <c r="Y106" s="588"/>
      <c r="Z106" s="589"/>
      <c r="AA106" s="587"/>
      <c r="AB106" s="588"/>
      <c r="AC106" s="589"/>
      <c r="AD106" s="587"/>
      <c r="AE106" s="588"/>
      <c r="AF106" s="589"/>
      <c r="AG106" s="587"/>
      <c r="AH106" s="588"/>
      <c r="AI106" s="589"/>
      <c r="AJ106" s="587"/>
      <c r="AK106" s="588"/>
      <c r="AL106" s="589"/>
      <c r="AM106" s="587"/>
      <c r="AN106" s="588"/>
      <c r="AO106" s="589"/>
      <c r="AP106" s="587"/>
      <c r="AQ106" s="588"/>
      <c r="AR106" s="589"/>
      <c r="AS106" s="587"/>
      <c r="AT106" s="588"/>
      <c r="AU106" s="589"/>
      <c r="AV106" s="587"/>
      <c r="AW106" s="588"/>
      <c r="AX106" s="589"/>
      <c r="AY106" s="587"/>
      <c r="AZ106" s="588"/>
      <c r="BA106" s="589"/>
      <c r="BB106" s="587"/>
      <c r="BC106" s="588"/>
      <c r="BD106" s="589"/>
    </row>
    <row r="107" spans="1:56" x14ac:dyDescent="0.2">
      <c r="A107" s="133"/>
      <c r="B107" s="149" t="s">
        <v>116</v>
      </c>
      <c r="C107" s="131">
        <v>6951</v>
      </c>
      <c r="D107" s="131">
        <v>7303</v>
      </c>
      <c r="E107" s="173">
        <f t="shared" si="108"/>
        <v>5.0640195655301392</v>
      </c>
      <c r="F107" s="131">
        <v>18474</v>
      </c>
      <c r="G107" s="131">
        <v>18316</v>
      </c>
      <c r="H107" s="597">
        <f t="shared" si="109"/>
        <v>-0.85525603550936447</v>
      </c>
      <c r="I107" s="130">
        <v>10005</v>
      </c>
      <c r="J107" s="131">
        <v>10476</v>
      </c>
      <c r="K107" s="152">
        <f t="shared" si="110"/>
        <v>4.7076461769115445</v>
      </c>
      <c r="L107" s="130">
        <v>20460</v>
      </c>
      <c r="M107" s="131">
        <v>21516</v>
      </c>
      <c r="N107" s="132">
        <f t="shared" si="111"/>
        <v>5.161290322580645</v>
      </c>
      <c r="O107" s="587"/>
      <c r="P107" s="588"/>
      <c r="Q107" s="589"/>
      <c r="R107" s="587"/>
      <c r="S107" s="588"/>
      <c r="T107" s="589"/>
      <c r="U107" s="587"/>
      <c r="V107" s="588"/>
      <c r="W107" s="589"/>
      <c r="X107" s="587"/>
      <c r="Y107" s="588"/>
      <c r="Z107" s="589"/>
      <c r="AA107" s="587"/>
      <c r="AB107" s="588"/>
      <c r="AC107" s="589"/>
      <c r="AD107" s="587"/>
      <c r="AE107" s="588"/>
      <c r="AF107" s="589"/>
      <c r="AG107" s="587"/>
      <c r="AH107" s="588"/>
      <c r="AI107" s="589"/>
      <c r="AJ107" s="587"/>
      <c r="AK107" s="588"/>
      <c r="AL107" s="589"/>
      <c r="AM107" s="587"/>
      <c r="AN107" s="588"/>
      <c r="AO107" s="589"/>
      <c r="AP107" s="587"/>
      <c r="AQ107" s="588"/>
      <c r="AR107" s="589"/>
      <c r="AS107" s="587"/>
      <c r="AT107" s="588"/>
      <c r="AU107" s="589"/>
      <c r="AV107" s="587"/>
      <c r="AW107" s="588"/>
      <c r="AX107" s="589"/>
      <c r="AY107" s="587"/>
      <c r="AZ107" s="588"/>
      <c r="BA107" s="589"/>
      <c r="BB107" s="587"/>
      <c r="BC107" s="588"/>
      <c r="BD107" s="589"/>
    </row>
    <row r="108" spans="1:56" x14ac:dyDescent="0.2">
      <c r="A108" s="133"/>
      <c r="B108" s="149" t="s">
        <v>117</v>
      </c>
      <c r="C108" s="131">
        <v>7058</v>
      </c>
      <c r="D108" s="131">
        <v>7461</v>
      </c>
      <c r="E108" s="173">
        <f t="shared" si="108"/>
        <v>5.7098328138282799</v>
      </c>
      <c r="F108" s="131">
        <v>15373</v>
      </c>
      <c r="G108" s="131">
        <v>16203</v>
      </c>
      <c r="H108" s="152">
        <f t="shared" si="109"/>
        <v>5.3990763026084698</v>
      </c>
      <c r="I108" s="130">
        <v>9552</v>
      </c>
      <c r="J108" s="131">
        <v>10164</v>
      </c>
      <c r="K108" s="152">
        <f t="shared" si="110"/>
        <v>6.4070351758793969</v>
      </c>
      <c r="L108" s="130">
        <v>15432</v>
      </c>
      <c r="M108" s="131">
        <v>16260</v>
      </c>
      <c r="N108" s="132">
        <f t="shared" si="111"/>
        <v>5.3654743390357691</v>
      </c>
      <c r="O108" s="587"/>
      <c r="P108" s="588"/>
      <c r="Q108" s="589"/>
      <c r="R108" s="587"/>
      <c r="S108" s="588"/>
      <c r="T108" s="589"/>
      <c r="U108" s="587"/>
      <c r="V108" s="588"/>
      <c r="W108" s="589"/>
      <c r="X108" s="587"/>
      <c r="Y108" s="588"/>
      <c r="Z108" s="589"/>
      <c r="AA108" s="587"/>
      <c r="AB108" s="588"/>
      <c r="AC108" s="589"/>
      <c r="AD108" s="587"/>
      <c r="AE108" s="588"/>
      <c r="AF108" s="589"/>
      <c r="AG108" s="587"/>
      <c r="AH108" s="588"/>
      <c r="AI108" s="589"/>
      <c r="AJ108" s="587"/>
      <c r="AK108" s="588"/>
      <c r="AL108" s="589"/>
      <c r="AM108" s="587"/>
      <c r="AN108" s="588"/>
      <c r="AO108" s="589"/>
      <c r="AP108" s="587"/>
      <c r="AQ108" s="588"/>
      <c r="AR108" s="589"/>
      <c r="AS108" s="587"/>
      <c r="AT108" s="588"/>
      <c r="AU108" s="589"/>
      <c r="AV108" s="587"/>
      <c r="AW108" s="588"/>
      <c r="AX108" s="589"/>
      <c r="AY108" s="587"/>
      <c r="AZ108" s="588"/>
      <c r="BA108" s="589"/>
      <c r="BB108" s="587"/>
      <c r="BC108" s="588"/>
      <c r="BD108" s="589"/>
    </row>
    <row r="109" spans="1:56" x14ac:dyDescent="0.2">
      <c r="A109" s="133"/>
      <c r="B109" s="149" t="s">
        <v>118</v>
      </c>
      <c r="C109" s="131"/>
      <c r="D109" s="131"/>
      <c r="E109" s="173">
        <f t="shared" si="108"/>
        <v>0</v>
      </c>
      <c r="F109" s="131"/>
      <c r="G109" s="131"/>
      <c r="H109" s="152">
        <f t="shared" si="109"/>
        <v>0</v>
      </c>
      <c r="I109" s="130"/>
      <c r="J109" s="131"/>
      <c r="K109" s="152">
        <f t="shared" si="110"/>
        <v>0</v>
      </c>
      <c r="L109" s="130"/>
      <c r="M109" s="131"/>
      <c r="N109" s="132">
        <f t="shared" si="111"/>
        <v>0</v>
      </c>
      <c r="O109" s="587"/>
      <c r="P109" s="588"/>
      <c r="Q109" s="589"/>
      <c r="R109" s="587"/>
      <c r="S109" s="588"/>
      <c r="T109" s="589"/>
      <c r="U109" s="587"/>
      <c r="V109" s="588"/>
      <c r="W109" s="589"/>
      <c r="X109" s="587"/>
      <c r="Y109" s="588"/>
      <c r="Z109" s="589"/>
      <c r="AA109" s="587"/>
      <c r="AB109" s="588"/>
      <c r="AC109" s="589"/>
      <c r="AD109" s="587"/>
      <c r="AE109" s="588"/>
      <c r="AF109" s="589"/>
      <c r="AG109" s="587"/>
      <c r="AH109" s="588"/>
      <c r="AI109" s="589"/>
      <c r="AJ109" s="587"/>
      <c r="AK109" s="588"/>
      <c r="AL109" s="589"/>
      <c r="AM109" s="587"/>
      <c r="AN109" s="588"/>
      <c r="AO109" s="589"/>
      <c r="AP109" s="587"/>
      <c r="AQ109" s="588"/>
      <c r="AR109" s="589"/>
      <c r="AS109" s="587"/>
      <c r="AT109" s="588"/>
      <c r="AU109" s="589"/>
      <c r="AV109" s="587"/>
      <c r="AW109" s="588"/>
      <c r="AX109" s="589"/>
      <c r="AY109" s="587"/>
      <c r="AZ109" s="588"/>
      <c r="BA109" s="589"/>
      <c r="BB109" s="587"/>
      <c r="BC109" s="588"/>
      <c r="BD109" s="589"/>
    </row>
    <row r="110" spans="1:56" s="82" customFormat="1" x14ac:dyDescent="0.2">
      <c r="A110" s="83"/>
      <c r="B110" s="213" t="s">
        <v>119</v>
      </c>
      <c r="C110" s="131"/>
      <c r="D110" s="131"/>
      <c r="E110" s="173">
        <f t="shared" si="108"/>
        <v>0</v>
      </c>
      <c r="F110" s="131"/>
      <c r="G110" s="131"/>
      <c r="H110" s="152">
        <f t="shared" si="109"/>
        <v>0</v>
      </c>
      <c r="I110" s="130"/>
      <c r="J110" s="131"/>
      <c r="K110" s="152">
        <f t="shared" si="110"/>
        <v>0</v>
      </c>
      <c r="L110" s="130"/>
      <c r="M110" s="131"/>
      <c r="N110" s="132">
        <f t="shared" si="111"/>
        <v>0</v>
      </c>
      <c r="O110" s="587"/>
      <c r="P110" s="588"/>
      <c r="Q110" s="589"/>
      <c r="R110" s="587"/>
      <c r="S110" s="588"/>
      <c r="T110" s="589"/>
      <c r="U110" s="587"/>
      <c r="V110" s="588"/>
      <c r="W110" s="589"/>
      <c r="X110" s="587"/>
      <c r="Y110" s="588"/>
      <c r="Z110" s="589"/>
      <c r="AA110" s="587"/>
      <c r="AB110" s="588"/>
      <c r="AC110" s="589"/>
      <c r="AD110" s="587"/>
      <c r="AE110" s="588"/>
      <c r="AF110" s="589"/>
      <c r="AG110" s="587"/>
      <c r="AH110" s="588"/>
      <c r="AI110" s="589"/>
      <c r="AJ110" s="587"/>
      <c r="AK110" s="588"/>
      <c r="AL110" s="589"/>
      <c r="AM110" s="587"/>
      <c r="AN110" s="588"/>
      <c r="AO110" s="589"/>
      <c r="AP110" s="587"/>
      <c r="AQ110" s="588"/>
      <c r="AR110" s="589"/>
      <c r="AS110" s="587"/>
      <c r="AT110" s="588"/>
      <c r="AU110" s="589"/>
      <c r="AV110" s="587"/>
      <c r="AW110" s="588"/>
      <c r="AX110" s="589"/>
      <c r="AY110" s="587"/>
      <c r="AZ110" s="588"/>
      <c r="BA110" s="589"/>
      <c r="BB110" s="587"/>
      <c r="BC110" s="588"/>
      <c r="BD110" s="589"/>
    </row>
    <row r="111" spans="1:56" s="118" customFormat="1" ht="19.5" customHeight="1" x14ac:dyDescent="0.25">
      <c r="A111" s="117"/>
      <c r="B111" s="214" t="s">
        <v>79</v>
      </c>
      <c r="C111" s="151">
        <v>7272</v>
      </c>
      <c r="D111" s="151">
        <v>7692</v>
      </c>
      <c r="E111" s="174">
        <f t="shared" si="108"/>
        <v>5.7755775577557751</v>
      </c>
      <c r="F111" s="151">
        <v>18379</v>
      </c>
      <c r="G111" s="151">
        <v>18316</v>
      </c>
      <c r="H111" s="153">
        <f t="shared" si="109"/>
        <v>-0.34278252353229227</v>
      </c>
      <c r="I111" s="203">
        <v>9933</v>
      </c>
      <c r="J111" s="151">
        <v>10464</v>
      </c>
      <c r="K111" s="153">
        <f t="shared" si="110"/>
        <v>5.3458169737239505</v>
      </c>
      <c r="L111" s="203">
        <v>18947</v>
      </c>
      <c r="M111" s="151">
        <v>20049</v>
      </c>
      <c r="N111" s="148">
        <f t="shared" si="111"/>
        <v>5.8162242043595294</v>
      </c>
      <c r="O111" s="590"/>
      <c r="P111" s="591"/>
      <c r="Q111" s="592"/>
      <c r="R111" s="590"/>
      <c r="S111" s="591"/>
      <c r="T111" s="592"/>
      <c r="U111" s="590"/>
      <c r="V111" s="591"/>
      <c r="W111" s="592"/>
      <c r="X111" s="590"/>
      <c r="Y111" s="591"/>
      <c r="Z111" s="592"/>
      <c r="AA111" s="590"/>
      <c r="AB111" s="591"/>
      <c r="AC111" s="592"/>
      <c r="AD111" s="590"/>
      <c r="AE111" s="591"/>
      <c r="AF111" s="592"/>
      <c r="AG111" s="590"/>
      <c r="AH111" s="591"/>
      <c r="AI111" s="592"/>
      <c r="AJ111" s="590"/>
      <c r="AK111" s="591"/>
      <c r="AL111" s="592"/>
      <c r="AM111" s="590"/>
      <c r="AN111" s="591"/>
      <c r="AO111" s="592"/>
      <c r="AP111" s="590"/>
      <c r="AQ111" s="591"/>
      <c r="AR111" s="592"/>
      <c r="AS111" s="590"/>
      <c r="AT111" s="591"/>
      <c r="AU111" s="592"/>
      <c r="AV111" s="590"/>
      <c r="AW111" s="591"/>
      <c r="AX111" s="592"/>
      <c r="AY111" s="590"/>
      <c r="AZ111" s="591"/>
      <c r="BA111" s="592"/>
      <c r="BB111" s="590"/>
      <c r="BC111" s="591"/>
      <c r="BD111" s="592"/>
    </row>
    <row r="112" spans="1:56" x14ac:dyDescent="0.2">
      <c r="A112" s="133"/>
      <c r="B112" s="149" t="s">
        <v>120</v>
      </c>
      <c r="C112" s="131"/>
      <c r="D112" s="131"/>
      <c r="E112" s="173">
        <f t="shared" si="108"/>
        <v>0</v>
      </c>
      <c r="F112" s="131"/>
      <c r="G112" s="131"/>
      <c r="H112" s="152">
        <f t="shared" si="109"/>
        <v>0</v>
      </c>
      <c r="I112" s="130"/>
      <c r="J112" s="131"/>
      <c r="K112" s="152"/>
      <c r="L112" s="130"/>
      <c r="M112" s="131"/>
      <c r="N112" s="132"/>
      <c r="O112" s="587"/>
      <c r="P112" s="588"/>
      <c r="Q112" s="589"/>
      <c r="R112" s="587"/>
      <c r="S112" s="588"/>
      <c r="T112" s="589"/>
      <c r="U112" s="587"/>
      <c r="V112" s="588"/>
      <c r="W112" s="589"/>
      <c r="X112" s="587"/>
      <c r="Y112" s="588"/>
      <c r="Z112" s="589"/>
      <c r="AA112" s="587"/>
      <c r="AB112" s="588"/>
      <c r="AC112" s="589"/>
      <c r="AD112" s="587"/>
      <c r="AE112" s="588"/>
      <c r="AF112" s="589"/>
      <c r="AG112" s="587"/>
      <c r="AH112" s="588"/>
      <c r="AI112" s="589"/>
      <c r="AJ112" s="587"/>
      <c r="AK112" s="588"/>
      <c r="AL112" s="589"/>
      <c r="AM112" s="587"/>
      <c r="AN112" s="588"/>
      <c r="AO112" s="589"/>
      <c r="AP112" s="587"/>
      <c r="AQ112" s="588"/>
      <c r="AR112" s="589"/>
      <c r="AS112" s="587"/>
      <c r="AT112" s="588"/>
      <c r="AU112" s="589"/>
      <c r="AV112" s="587"/>
      <c r="AW112" s="588"/>
      <c r="AX112" s="589"/>
      <c r="AY112" s="587"/>
      <c r="AZ112" s="588"/>
      <c r="BA112" s="589"/>
      <c r="BB112" s="587"/>
      <c r="BC112" s="588"/>
      <c r="BD112" s="589"/>
    </row>
    <row r="113" spans="1:56" x14ac:dyDescent="0.2">
      <c r="A113" s="133"/>
      <c r="B113" s="149" t="s">
        <v>121</v>
      </c>
      <c r="C113" s="131">
        <v>4050</v>
      </c>
      <c r="D113" s="131">
        <v>4200</v>
      </c>
      <c r="E113" s="173">
        <f t="shared" si="108"/>
        <v>3.7037037037037033</v>
      </c>
      <c r="F113" s="131">
        <v>13950</v>
      </c>
      <c r="G113" s="131">
        <v>14700</v>
      </c>
      <c r="H113" s="152">
        <f t="shared" si="109"/>
        <v>5.376344086021505</v>
      </c>
      <c r="I113" s="130"/>
      <c r="J113" s="131"/>
      <c r="K113" s="152"/>
      <c r="L113" s="130"/>
      <c r="M113" s="131"/>
      <c r="N113" s="132"/>
      <c r="O113" s="587"/>
      <c r="P113" s="588"/>
      <c r="Q113" s="589"/>
      <c r="R113" s="587"/>
      <c r="S113" s="588"/>
      <c r="T113" s="589"/>
      <c r="U113" s="587"/>
      <c r="V113" s="588"/>
      <c r="W113" s="589"/>
      <c r="X113" s="587"/>
      <c r="Y113" s="588"/>
      <c r="Z113" s="589"/>
      <c r="AA113" s="587"/>
      <c r="AB113" s="588"/>
      <c r="AC113" s="589"/>
      <c r="AD113" s="587"/>
      <c r="AE113" s="588"/>
      <c r="AF113" s="589"/>
      <c r="AG113" s="587"/>
      <c r="AH113" s="588"/>
      <c r="AI113" s="589"/>
      <c r="AJ113" s="587"/>
      <c r="AK113" s="588"/>
      <c r="AL113" s="589"/>
      <c r="AM113" s="587"/>
      <c r="AN113" s="588"/>
      <c r="AO113" s="589"/>
      <c r="AP113" s="587"/>
      <c r="AQ113" s="588"/>
      <c r="AR113" s="589"/>
      <c r="AS113" s="587"/>
      <c r="AT113" s="588"/>
      <c r="AU113" s="589"/>
      <c r="AV113" s="587"/>
      <c r="AW113" s="588"/>
      <c r="AX113" s="589"/>
      <c r="AY113" s="587"/>
      <c r="AZ113" s="588"/>
      <c r="BA113" s="589"/>
      <c r="BB113" s="587"/>
      <c r="BC113" s="588"/>
      <c r="BD113" s="589"/>
    </row>
    <row r="114" spans="1:56" x14ac:dyDescent="0.2">
      <c r="A114" s="133"/>
      <c r="B114" s="149" t="s">
        <v>122</v>
      </c>
      <c r="C114" s="131">
        <v>4050</v>
      </c>
      <c r="D114" s="131">
        <v>4200</v>
      </c>
      <c r="E114" s="173">
        <f t="shared" si="108"/>
        <v>3.7037037037037033</v>
      </c>
      <c r="F114" s="131">
        <v>13950</v>
      </c>
      <c r="G114" s="131">
        <v>14700</v>
      </c>
      <c r="H114" s="152">
        <f t="shared" si="109"/>
        <v>5.376344086021505</v>
      </c>
      <c r="I114" s="130"/>
      <c r="J114" s="131"/>
      <c r="K114" s="152"/>
      <c r="L114" s="130"/>
      <c r="M114" s="131"/>
      <c r="N114" s="132"/>
      <c r="O114" s="587"/>
      <c r="P114" s="588"/>
      <c r="Q114" s="589"/>
      <c r="R114" s="587"/>
      <c r="S114" s="588"/>
      <c r="T114" s="589"/>
      <c r="U114" s="587"/>
      <c r="V114" s="588"/>
      <c r="W114" s="589"/>
      <c r="X114" s="587"/>
      <c r="Y114" s="588"/>
      <c r="Z114" s="589"/>
      <c r="AA114" s="587"/>
      <c r="AB114" s="588"/>
      <c r="AC114" s="589"/>
      <c r="AD114" s="587"/>
      <c r="AE114" s="588"/>
      <c r="AF114" s="589"/>
      <c r="AG114" s="587"/>
      <c r="AH114" s="588"/>
      <c r="AI114" s="589"/>
      <c r="AJ114" s="587"/>
      <c r="AK114" s="588"/>
      <c r="AL114" s="589"/>
      <c r="AM114" s="587"/>
      <c r="AN114" s="588"/>
      <c r="AO114" s="589"/>
      <c r="AP114" s="587"/>
      <c r="AQ114" s="588"/>
      <c r="AR114" s="589"/>
      <c r="AS114" s="587"/>
      <c r="AT114" s="588"/>
      <c r="AU114" s="589"/>
      <c r="AV114" s="587"/>
      <c r="AW114" s="588"/>
      <c r="AX114" s="589"/>
      <c r="AY114" s="587"/>
      <c r="AZ114" s="588"/>
      <c r="BA114" s="589"/>
      <c r="BB114" s="587"/>
      <c r="BC114" s="588"/>
      <c r="BD114" s="589"/>
    </row>
    <row r="115" spans="1:56" x14ac:dyDescent="0.2">
      <c r="A115" s="133"/>
      <c r="B115" s="149" t="s">
        <v>58</v>
      </c>
      <c r="C115" s="131">
        <v>4050</v>
      </c>
      <c r="D115" s="131">
        <v>4200</v>
      </c>
      <c r="E115" s="173">
        <f t="shared" si="108"/>
        <v>3.7037037037037033</v>
      </c>
      <c r="F115" s="131">
        <v>13950</v>
      </c>
      <c r="G115" s="131">
        <v>14700</v>
      </c>
      <c r="H115" s="152">
        <f t="shared" si="109"/>
        <v>5.376344086021505</v>
      </c>
      <c r="I115" s="130"/>
      <c r="J115" s="131"/>
      <c r="K115" s="152"/>
      <c r="L115" s="130"/>
      <c r="M115" s="131"/>
      <c r="N115" s="132"/>
      <c r="O115" s="587"/>
      <c r="P115" s="588"/>
      <c r="Q115" s="589"/>
      <c r="R115" s="587"/>
      <c r="S115" s="588"/>
      <c r="T115" s="589"/>
      <c r="U115" s="587"/>
      <c r="V115" s="588"/>
      <c r="W115" s="589"/>
      <c r="X115" s="587"/>
      <c r="Y115" s="588"/>
      <c r="Z115" s="589"/>
      <c r="AA115" s="587"/>
      <c r="AB115" s="588"/>
      <c r="AC115" s="589"/>
      <c r="AD115" s="587"/>
      <c r="AE115" s="588"/>
      <c r="AF115" s="589"/>
      <c r="AG115" s="587"/>
      <c r="AH115" s="588"/>
      <c r="AI115" s="589"/>
      <c r="AJ115" s="587"/>
      <c r="AK115" s="588"/>
      <c r="AL115" s="589"/>
      <c r="AM115" s="587"/>
      <c r="AN115" s="588"/>
      <c r="AO115" s="589"/>
      <c r="AP115" s="587"/>
      <c r="AQ115" s="588"/>
      <c r="AR115" s="589"/>
      <c r="AS115" s="587"/>
      <c r="AT115" s="588"/>
      <c r="AU115" s="589"/>
      <c r="AV115" s="587"/>
      <c r="AW115" s="588"/>
      <c r="AX115" s="589"/>
      <c r="AY115" s="587"/>
      <c r="AZ115" s="588"/>
      <c r="BA115" s="589"/>
      <c r="BB115" s="587"/>
      <c r="BC115" s="588"/>
      <c r="BD115" s="589"/>
    </row>
    <row r="116" spans="1:56" s="135" customFormat="1" ht="20.25" customHeight="1" x14ac:dyDescent="0.25">
      <c r="A116" s="134"/>
      <c r="B116" s="209" t="s">
        <v>128</v>
      </c>
      <c r="C116" s="151">
        <v>4050</v>
      </c>
      <c r="D116" s="151">
        <v>4200</v>
      </c>
      <c r="E116" s="174">
        <f t="shared" si="108"/>
        <v>3.7037037037037033</v>
      </c>
      <c r="F116" s="151">
        <v>13950</v>
      </c>
      <c r="G116" s="151">
        <v>14700</v>
      </c>
      <c r="H116" s="153">
        <f t="shared" si="109"/>
        <v>5.376344086021505</v>
      </c>
      <c r="I116" s="203"/>
      <c r="J116" s="151"/>
      <c r="K116" s="153"/>
      <c r="L116" s="203"/>
      <c r="M116" s="151"/>
      <c r="N116" s="148"/>
      <c r="O116" s="590"/>
      <c r="P116" s="591"/>
      <c r="Q116" s="592"/>
      <c r="R116" s="590"/>
      <c r="S116" s="591"/>
      <c r="T116" s="592"/>
      <c r="U116" s="590"/>
      <c r="V116" s="591"/>
      <c r="W116" s="592"/>
      <c r="X116" s="590"/>
      <c r="Y116" s="591"/>
      <c r="Z116" s="592"/>
      <c r="AA116" s="590"/>
      <c r="AB116" s="591"/>
      <c r="AC116" s="592"/>
      <c r="AD116" s="590"/>
      <c r="AE116" s="591"/>
      <c r="AF116" s="592"/>
      <c r="AG116" s="590"/>
      <c r="AH116" s="591"/>
      <c r="AI116" s="592"/>
      <c r="AJ116" s="590"/>
      <c r="AK116" s="591"/>
      <c r="AL116" s="592"/>
      <c r="AM116" s="590"/>
      <c r="AN116" s="591"/>
      <c r="AO116" s="592"/>
      <c r="AP116" s="590"/>
      <c r="AQ116" s="591"/>
      <c r="AR116" s="592"/>
      <c r="AS116" s="590"/>
      <c r="AT116" s="591"/>
      <c r="AU116" s="592"/>
      <c r="AV116" s="590"/>
      <c r="AW116" s="591"/>
      <c r="AX116" s="592"/>
      <c r="AY116" s="590"/>
      <c r="AZ116" s="591"/>
      <c r="BA116" s="592"/>
      <c r="BB116" s="590"/>
      <c r="BC116" s="591"/>
      <c r="BD116" s="592"/>
    </row>
    <row r="117" spans="1:56" x14ac:dyDescent="0.2">
      <c r="A117" s="133"/>
      <c r="B117" s="149" t="s">
        <v>59</v>
      </c>
      <c r="C117" s="131">
        <v>4050</v>
      </c>
      <c r="D117" s="131">
        <v>4200</v>
      </c>
      <c r="E117" s="173">
        <f t="shared" si="108"/>
        <v>3.7037037037037033</v>
      </c>
      <c r="F117" s="131">
        <v>13950</v>
      </c>
      <c r="G117" s="131">
        <v>14700</v>
      </c>
      <c r="H117" s="152">
        <f t="shared" si="109"/>
        <v>5.376344086021505</v>
      </c>
      <c r="I117" s="130"/>
      <c r="J117" s="131"/>
      <c r="K117" s="152"/>
      <c r="L117" s="130"/>
      <c r="M117" s="131"/>
      <c r="N117" s="132"/>
      <c r="O117" s="587"/>
      <c r="P117" s="588"/>
      <c r="Q117" s="589"/>
      <c r="R117" s="587"/>
      <c r="S117" s="588"/>
      <c r="T117" s="589"/>
      <c r="U117" s="587"/>
      <c r="V117" s="588"/>
      <c r="W117" s="589"/>
      <c r="X117" s="587"/>
      <c r="Y117" s="588"/>
      <c r="Z117" s="589"/>
      <c r="AA117" s="587"/>
      <c r="AB117" s="588"/>
      <c r="AC117" s="589"/>
      <c r="AD117" s="587"/>
      <c r="AE117" s="588"/>
      <c r="AF117" s="589"/>
      <c r="AG117" s="587"/>
      <c r="AH117" s="588"/>
      <c r="AI117" s="589"/>
      <c r="AJ117" s="587"/>
      <c r="AK117" s="588"/>
      <c r="AL117" s="589"/>
      <c r="AM117" s="587"/>
      <c r="AN117" s="588"/>
      <c r="AO117" s="589"/>
      <c r="AP117" s="587"/>
      <c r="AQ117" s="588"/>
      <c r="AR117" s="589"/>
      <c r="AS117" s="587"/>
      <c r="AT117" s="588"/>
      <c r="AU117" s="589"/>
      <c r="AV117" s="587"/>
      <c r="AW117" s="588"/>
      <c r="AX117" s="589"/>
      <c r="AY117" s="587"/>
      <c r="AZ117" s="588"/>
      <c r="BA117" s="589"/>
      <c r="BB117" s="587"/>
      <c r="BC117" s="588"/>
      <c r="BD117" s="589"/>
    </row>
    <row r="118" spans="1:56" x14ac:dyDescent="0.2">
      <c r="A118" s="133"/>
      <c r="B118" s="149" t="s">
        <v>111</v>
      </c>
      <c r="C118" s="131"/>
      <c r="D118" s="131"/>
      <c r="E118" s="173">
        <f t="shared" si="108"/>
        <v>0</v>
      </c>
      <c r="F118" s="131"/>
      <c r="G118" s="131"/>
      <c r="H118" s="152">
        <f t="shared" si="109"/>
        <v>0</v>
      </c>
      <c r="I118" s="130"/>
      <c r="J118" s="131"/>
      <c r="K118" s="152"/>
      <c r="L118" s="130"/>
      <c r="M118" s="131"/>
      <c r="N118" s="132"/>
      <c r="O118" s="587"/>
      <c r="P118" s="588"/>
      <c r="Q118" s="589"/>
      <c r="R118" s="587"/>
      <c r="S118" s="588"/>
      <c r="T118" s="589"/>
      <c r="U118" s="587"/>
      <c r="V118" s="588"/>
      <c r="W118" s="589"/>
      <c r="X118" s="587"/>
      <c r="Y118" s="588"/>
      <c r="Z118" s="589"/>
      <c r="AA118" s="587"/>
      <c r="AB118" s="588"/>
      <c r="AC118" s="589"/>
      <c r="AD118" s="587"/>
      <c r="AE118" s="588"/>
      <c r="AF118" s="589"/>
      <c r="AG118" s="587"/>
      <c r="AH118" s="588"/>
      <c r="AI118" s="589"/>
      <c r="AJ118" s="587"/>
      <c r="AK118" s="588"/>
      <c r="AL118" s="589"/>
      <c r="AM118" s="587"/>
      <c r="AN118" s="588"/>
      <c r="AO118" s="589"/>
      <c r="AP118" s="587"/>
      <c r="AQ118" s="588"/>
      <c r="AR118" s="589"/>
      <c r="AS118" s="587"/>
      <c r="AT118" s="588"/>
      <c r="AU118" s="589"/>
      <c r="AV118" s="587"/>
      <c r="AW118" s="588"/>
      <c r="AX118" s="589"/>
      <c r="AY118" s="587"/>
      <c r="AZ118" s="588"/>
      <c r="BA118" s="589"/>
      <c r="BB118" s="587"/>
      <c r="BC118" s="588"/>
      <c r="BD118" s="589"/>
    </row>
    <row r="119" spans="1:56" x14ac:dyDescent="0.2">
      <c r="A119" s="133"/>
      <c r="B119" s="149" t="s">
        <v>112</v>
      </c>
      <c r="C119" s="131"/>
      <c r="D119" s="131"/>
      <c r="E119" s="173"/>
      <c r="F119" s="131"/>
      <c r="G119" s="131"/>
      <c r="H119" s="152">
        <f t="shared" si="109"/>
        <v>0</v>
      </c>
      <c r="I119" s="130"/>
      <c r="J119" s="131"/>
      <c r="K119" s="152"/>
      <c r="L119" s="130"/>
      <c r="M119" s="131"/>
      <c r="N119" s="132"/>
      <c r="O119" s="587"/>
      <c r="P119" s="588"/>
      <c r="Q119" s="589"/>
      <c r="R119" s="587"/>
      <c r="S119" s="588"/>
      <c r="T119" s="589"/>
      <c r="U119" s="587"/>
      <c r="V119" s="588"/>
      <c r="W119" s="589"/>
      <c r="X119" s="587"/>
      <c r="Y119" s="588"/>
      <c r="Z119" s="589"/>
      <c r="AA119" s="587"/>
      <c r="AB119" s="588"/>
      <c r="AC119" s="589"/>
      <c r="AD119" s="587"/>
      <c r="AE119" s="588"/>
      <c r="AF119" s="589"/>
      <c r="AG119" s="587"/>
      <c r="AH119" s="588"/>
      <c r="AI119" s="589"/>
      <c r="AJ119" s="587"/>
      <c r="AK119" s="588"/>
      <c r="AL119" s="589"/>
      <c r="AM119" s="587"/>
      <c r="AN119" s="588"/>
      <c r="AO119" s="589"/>
      <c r="AP119" s="587"/>
      <c r="AQ119" s="588"/>
      <c r="AR119" s="589"/>
      <c r="AS119" s="587"/>
      <c r="AT119" s="588"/>
      <c r="AU119" s="589"/>
      <c r="AV119" s="587"/>
      <c r="AW119" s="588"/>
      <c r="AX119" s="589"/>
      <c r="AY119" s="587"/>
      <c r="AZ119" s="588"/>
      <c r="BA119" s="589"/>
      <c r="BB119" s="587"/>
      <c r="BC119" s="588"/>
      <c r="BD119" s="589"/>
    </row>
    <row r="120" spans="1:56" s="135" customFormat="1" ht="20.25" customHeight="1" x14ac:dyDescent="0.25">
      <c r="A120" s="134"/>
      <c r="B120" s="209" t="s">
        <v>109</v>
      </c>
      <c r="C120" s="151">
        <v>4050</v>
      </c>
      <c r="D120" s="151">
        <v>4200</v>
      </c>
      <c r="E120" s="174">
        <f>IF(C120&gt;0,(((D120-C120)/C120)*100),0)</f>
        <v>3.7037037037037033</v>
      </c>
      <c r="F120" s="151">
        <v>13950</v>
      </c>
      <c r="G120" s="151">
        <v>14700</v>
      </c>
      <c r="H120" s="153">
        <f t="shared" si="109"/>
        <v>5.376344086021505</v>
      </c>
      <c r="I120" s="203"/>
      <c r="J120" s="151"/>
      <c r="K120" s="153"/>
      <c r="L120" s="203"/>
      <c r="M120" s="151"/>
      <c r="N120" s="148"/>
      <c r="O120" s="590"/>
      <c r="P120" s="591"/>
      <c r="Q120" s="592"/>
      <c r="R120" s="590"/>
      <c r="S120" s="591"/>
      <c r="T120" s="592"/>
      <c r="U120" s="590"/>
      <c r="V120" s="591"/>
      <c r="W120" s="592"/>
      <c r="X120" s="590"/>
      <c r="Y120" s="591"/>
      <c r="Z120" s="592"/>
      <c r="AA120" s="590"/>
      <c r="AB120" s="591"/>
      <c r="AC120" s="592"/>
      <c r="AD120" s="590"/>
      <c r="AE120" s="591"/>
      <c r="AF120" s="592"/>
      <c r="AG120" s="590"/>
      <c r="AH120" s="591"/>
      <c r="AI120" s="592"/>
      <c r="AJ120" s="590"/>
      <c r="AK120" s="591"/>
      <c r="AL120" s="592"/>
      <c r="AM120" s="590"/>
      <c r="AN120" s="591"/>
      <c r="AO120" s="592"/>
      <c r="AP120" s="590"/>
      <c r="AQ120" s="591"/>
      <c r="AR120" s="592"/>
      <c r="AS120" s="590"/>
      <c r="AT120" s="591"/>
      <c r="AU120" s="592"/>
      <c r="AV120" s="590"/>
      <c r="AW120" s="591"/>
      <c r="AX120" s="592"/>
      <c r="AY120" s="590"/>
      <c r="AZ120" s="591"/>
      <c r="BA120" s="592"/>
      <c r="BB120" s="590"/>
      <c r="BC120" s="591"/>
      <c r="BD120" s="592"/>
    </row>
    <row r="121" spans="1:56" x14ac:dyDescent="0.2">
      <c r="A121" s="136"/>
      <c r="B121" s="211" t="s">
        <v>60</v>
      </c>
      <c r="C121" s="205"/>
      <c r="D121" s="137"/>
      <c r="E121" s="175"/>
      <c r="F121" s="205"/>
      <c r="G121" s="137"/>
      <c r="H121" s="201"/>
      <c r="I121" s="204"/>
      <c r="J121" s="137"/>
      <c r="K121" s="201"/>
      <c r="L121" s="204"/>
      <c r="M121" s="137"/>
      <c r="N121" s="201"/>
      <c r="O121" s="204">
        <v>16732</v>
      </c>
      <c r="P121" s="137">
        <v>17821</v>
      </c>
      <c r="Q121" s="138">
        <f t="shared" ref="Q121" si="112">IF(O121&gt;0,(((P121-O121)/O121)*100),0)</f>
        <v>6.5084867320105184</v>
      </c>
      <c r="R121" s="204">
        <v>31716</v>
      </c>
      <c r="S121" s="137">
        <v>34062</v>
      </c>
      <c r="T121" s="138">
        <f t="shared" ref="T121" si="113">IF(R121&gt;0,(((S121-R121)/R121)*100),0)</f>
        <v>7.3968974650018922</v>
      </c>
      <c r="U121" s="204">
        <v>30777</v>
      </c>
      <c r="V121" s="137">
        <v>32299</v>
      </c>
      <c r="W121" s="138">
        <f t="shared" ref="W121" si="114">IF(U121&gt;0,(((V121-U121)/U121)*100),0)</f>
        <v>4.9452513240406795</v>
      </c>
      <c r="X121" s="204">
        <v>50785</v>
      </c>
      <c r="Y121" s="137">
        <v>53991</v>
      </c>
      <c r="Z121" s="138">
        <f t="shared" ref="Z121" si="115">IF(X121&gt;0,(((Y121-X121)/X121)*100),0)</f>
        <v>6.3128876636802209</v>
      </c>
      <c r="AA121" s="204">
        <v>25878</v>
      </c>
      <c r="AB121" s="137">
        <v>27542</v>
      </c>
      <c r="AC121" s="138">
        <f t="shared" ref="AC121" si="116">IF(AA121&gt;0,(((AB121-AA121)/AA121)*100),0)</f>
        <v>6.4301723471674785</v>
      </c>
      <c r="AD121" s="204">
        <v>54440</v>
      </c>
      <c r="AE121" s="137">
        <v>56944</v>
      </c>
      <c r="AF121" s="138">
        <f t="shared" ref="AF121" si="117">IF(AD121&gt;0,(((AE121-AD121)/AD121)*100),0)</f>
        <v>4.5995591476855253</v>
      </c>
      <c r="AG121" s="204">
        <v>22236</v>
      </c>
      <c r="AH121" s="137">
        <v>22932</v>
      </c>
      <c r="AI121" s="138">
        <f t="shared" ref="AI121" si="118">IF(AG121&gt;0,(((AH121-AG121)/AG121)*100),0)</f>
        <v>3.1300593631948188</v>
      </c>
      <c r="AJ121" s="204">
        <v>40456</v>
      </c>
      <c r="AK121" s="137">
        <v>41700</v>
      </c>
      <c r="AL121" s="138">
        <f t="shared" ref="AL121" si="119">IF(AJ121&gt;0,(((AK121-AJ121)/AJ121)*100),0)</f>
        <v>3.0749456199327665</v>
      </c>
      <c r="AM121" s="204"/>
      <c r="AN121" s="137"/>
      <c r="AO121" s="138">
        <f t="shared" ref="AO121" si="120">IF(AM121&gt;0,(((AN121-AM121)/AM121)*100),0)</f>
        <v>0</v>
      </c>
      <c r="AP121" s="204"/>
      <c r="AQ121" s="137"/>
      <c r="AR121" s="138">
        <f t="shared" ref="AR121" si="121">IF(AP121&gt;0,(((AQ121-AP121)/AP121)*100),0)</f>
        <v>0</v>
      </c>
      <c r="AS121" s="204"/>
      <c r="AT121" s="137"/>
      <c r="AU121" s="138">
        <f t="shared" ref="AU121" si="122">IF(AS121&gt;0,(((AT121-AS121)/AS121)*100),0)</f>
        <v>0</v>
      </c>
      <c r="AV121" s="204"/>
      <c r="AW121" s="137"/>
      <c r="AX121" s="138">
        <f t="shared" ref="AX121" si="123">IF(AV121&gt;0,(((AW121-AV121)/AV121)*100),0)</f>
        <v>0</v>
      </c>
      <c r="AY121" s="204"/>
      <c r="AZ121" s="137"/>
      <c r="BA121" s="138">
        <f t="shared" ref="BA121" si="124">IF(AY121&gt;0,(((AZ121-AY121)/AY121)*100),0)</f>
        <v>0</v>
      </c>
      <c r="BB121" s="204"/>
      <c r="BC121" s="137"/>
      <c r="BD121" s="138">
        <f t="shared" ref="BD121" si="125">IF(BB121&gt;0,(((BC121-BB121)/BB121)*100),0)</f>
        <v>0</v>
      </c>
    </row>
    <row r="122" spans="1:56" x14ac:dyDescent="0.2">
      <c r="A122" s="129" t="s">
        <v>71</v>
      </c>
      <c r="B122" s="149" t="s">
        <v>114</v>
      </c>
      <c r="C122" s="131">
        <v>6354</v>
      </c>
      <c r="D122" s="131">
        <v>6989</v>
      </c>
      <c r="E122" s="173">
        <f t="shared" ref="E122:E135" si="126">IF(C122&gt;0,(((D122-C122)/C122)*100),0)</f>
        <v>9.993704752911551</v>
      </c>
      <c r="F122" s="131">
        <v>19362</v>
      </c>
      <c r="G122" s="131">
        <v>22265</v>
      </c>
      <c r="H122" s="152">
        <f t="shared" ref="H122:H137" si="127">IF(F122&gt;0,(((G122-F122)/F122)*100),0)</f>
        <v>14.993285817580828</v>
      </c>
      <c r="I122" s="130">
        <v>7202</v>
      </c>
      <c r="J122" s="131">
        <v>7921</v>
      </c>
      <c r="K122" s="152">
        <f t="shared" ref="K122:K128" si="128">IF(I122&gt;0,(((J122-I122)/I122)*100),0)</f>
        <v>9.9833379616773126</v>
      </c>
      <c r="L122" s="130">
        <v>20331</v>
      </c>
      <c r="M122" s="131">
        <v>23380</v>
      </c>
      <c r="N122" s="132">
        <f t="shared" ref="N122:N128" si="129">IF(L122&gt;0,(((M122-L122)/L122)*100),0)</f>
        <v>14.996802911809551</v>
      </c>
      <c r="O122" s="587"/>
      <c r="P122" s="588"/>
      <c r="Q122" s="589"/>
      <c r="R122" s="587"/>
      <c r="S122" s="588"/>
      <c r="T122" s="589"/>
      <c r="U122" s="587"/>
      <c r="V122" s="588"/>
      <c r="W122" s="589"/>
      <c r="X122" s="587"/>
      <c r="Y122" s="588"/>
      <c r="Z122" s="589"/>
      <c r="AA122" s="587"/>
      <c r="AB122" s="588"/>
      <c r="AC122" s="589"/>
      <c r="AD122" s="587"/>
      <c r="AE122" s="588"/>
      <c r="AF122" s="589"/>
      <c r="AG122" s="587"/>
      <c r="AH122" s="588"/>
      <c r="AI122" s="589"/>
      <c r="AJ122" s="587"/>
      <c r="AK122" s="588"/>
      <c r="AL122" s="589"/>
      <c r="AM122" s="587"/>
      <c r="AN122" s="588"/>
      <c r="AO122" s="589"/>
      <c r="AP122" s="587"/>
      <c r="AQ122" s="588"/>
      <c r="AR122" s="589"/>
      <c r="AS122" s="587"/>
      <c r="AT122" s="588"/>
      <c r="AU122" s="589"/>
      <c r="AV122" s="587"/>
      <c r="AW122" s="588"/>
      <c r="AX122" s="589"/>
      <c r="AY122" s="587"/>
      <c r="AZ122" s="588"/>
      <c r="BA122" s="589"/>
      <c r="BB122" s="587"/>
      <c r="BC122" s="588"/>
      <c r="BD122" s="589"/>
    </row>
    <row r="123" spans="1:56" x14ac:dyDescent="0.2">
      <c r="A123" s="133"/>
      <c r="B123" s="149" t="s">
        <v>115</v>
      </c>
      <c r="C123" s="131">
        <v>5257</v>
      </c>
      <c r="D123" s="131">
        <v>5922</v>
      </c>
      <c r="E123" s="173">
        <f t="shared" si="126"/>
        <v>12.649800266311583</v>
      </c>
      <c r="F123" s="131">
        <v>13504</v>
      </c>
      <c r="G123" s="131">
        <v>15196</v>
      </c>
      <c r="H123" s="152">
        <f t="shared" si="127"/>
        <v>12.529620853080569</v>
      </c>
      <c r="I123" s="130">
        <v>6006</v>
      </c>
      <c r="J123" s="131">
        <v>6642</v>
      </c>
      <c r="K123" s="152">
        <f t="shared" si="128"/>
        <v>10.589410589410589</v>
      </c>
      <c r="L123" s="130">
        <v>14212</v>
      </c>
      <c r="M123" s="131">
        <v>15130</v>
      </c>
      <c r="N123" s="595">
        <f t="shared" si="129"/>
        <v>6.4593301435406705</v>
      </c>
      <c r="O123" s="587"/>
      <c r="P123" s="588"/>
      <c r="Q123" s="589"/>
      <c r="R123" s="587"/>
      <c r="S123" s="588"/>
      <c r="T123" s="589"/>
      <c r="U123" s="587"/>
      <c r="V123" s="588"/>
      <c r="W123" s="589"/>
      <c r="X123" s="587"/>
      <c r="Y123" s="588"/>
      <c r="Z123" s="589"/>
      <c r="AA123" s="587"/>
      <c r="AB123" s="588"/>
      <c r="AC123" s="589"/>
      <c r="AD123" s="587"/>
      <c r="AE123" s="588"/>
      <c r="AF123" s="589"/>
      <c r="AG123" s="587"/>
      <c r="AH123" s="588"/>
      <c r="AI123" s="589"/>
      <c r="AJ123" s="587"/>
      <c r="AK123" s="588"/>
      <c r="AL123" s="589"/>
      <c r="AM123" s="587"/>
      <c r="AN123" s="588"/>
      <c r="AO123" s="589"/>
      <c r="AP123" s="587"/>
      <c r="AQ123" s="588"/>
      <c r="AR123" s="589"/>
      <c r="AS123" s="587"/>
      <c r="AT123" s="588"/>
      <c r="AU123" s="589"/>
      <c r="AV123" s="587"/>
      <c r="AW123" s="588"/>
      <c r="AX123" s="589"/>
      <c r="AY123" s="587"/>
      <c r="AZ123" s="588"/>
      <c r="BA123" s="589"/>
      <c r="BB123" s="587"/>
      <c r="BC123" s="588"/>
      <c r="BD123" s="589"/>
    </row>
    <row r="124" spans="1:56" x14ac:dyDescent="0.2">
      <c r="A124" s="133"/>
      <c r="B124" s="149" t="s">
        <v>116</v>
      </c>
      <c r="C124" s="131">
        <v>5074</v>
      </c>
      <c r="D124" s="131">
        <v>5443</v>
      </c>
      <c r="E124" s="173">
        <f t="shared" si="126"/>
        <v>7.2723689396925497</v>
      </c>
      <c r="F124" s="131">
        <v>13047</v>
      </c>
      <c r="G124" s="131">
        <v>14263</v>
      </c>
      <c r="H124" s="152">
        <f t="shared" si="127"/>
        <v>9.3201502261056177</v>
      </c>
      <c r="I124" s="130">
        <v>5178</v>
      </c>
      <c r="J124" s="131">
        <v>5921</v>
      </c>
      <c r="K124" s="152">
        <f t="shared" si="128"/>
        <v>14.349169563538045</v>
      </c>
      <c r="L124" s="130">
        <v>13013</v>
      </c>
      <c r="M124" s="131">
        <v>14751</v>
      </c>
      <c r="N124" s="132">
        <f t="shared" si="129"/>
        <v>13.355874894336434</v>
      </c>
      <c r="O124" s="587"/>
      <c r="P124" s="588"/>
      <c r="Q124" s="589"/>
      <c r="R124" s="587"/>
      <c r="S124" s="588"/>
      <c r="T124" s="589"/>
      <c r="U124" s="587"/>
      <c r="V124" s="588"/>
      <c r="W124" s="589"/>
      <c r="X124" s="587"/>
      <c r="Y124" s="588"/>
      <c r="Z124" s="589"/>
      <c r="AA124" s="587"/>
      <c r="AB124" s="588"/>
      <c r="AC124" s="589"/>
      <c r="AD124" s="587"/>
      <c r="AE124" s="588"/>
      <c r="AF124" s="589"/>
      <c r="AG124" s="587"/>
      <c r="AH124" s="588"/>
      <c r="AI124" s="589"/>
      <c r="AJ124" s="587"/>
      <c r="AK124" s="588"/>
      <c r="AL124" s="589"/>
      <c r="AM124" s="587"/>
      <c r="AN124" s="588"/>
      <c r="AO124" s="589"/>
      <c r="AP124" s="587"/>
      <c r="AQ124" s="588"/>
      <c r="AR124" s="589"/>
      <c r="AS124" s="587"/>
      <c r="AT124" s="588"/>
      <c r="AU124" s="589"/>
      <c r="AV124" s="587"/>
      <c r="AW124" s="588"/>
      <c r="AX124" s="589"/>
      <c r="AY124" s="587"/>
      <c r="AZ124" s="588"/>
      <c r="BA124" s="589"/>
      <c r="BB124" s="587"/>
      <c r="BC124" s="588"/>
      <c r="BD124" s="589"/>
    </row>
    <row r="125" spans="1:56" x14ac:dyDescent="0.2">
      <c r="A125" s="133"/>
      <c r="B125" s="149" t="s">
        <v>117</v>
      </c>
      <c r="C125" s="131">
        <v>4706</v>
      </c>
      <c r="D125" s="131">
        <v>5199</v>
      </c>
      <c r="E125" s="173">
        <f t="shared" si="126"/>
        <v>10.475988100297492</v>
      </c>
      <c r="F125" s="131">
        <v>12393</v>
      </c>
      <c r="G125" s="131">
        <v>14087</v>
      </c>
      <c r="H125" s="152">
        <f t="shared" si="127"/>
        <v>13.669006697329136</v>
      </c>
      <c r="I125" s="130">
        <v>5668</v>
      </c>
      <c r="J125" s="131">
        <v>5948</v>
      </c>
      <c r="K125" s="597">
        <f t="shared" si="128"/>
        <v>4.9400141143260416</v>
      </c>
      <c r="L125" s="130">
        <v>13617</v>
      </c>
      <c r="M125" s="131">
        <v>15333</v>
      </c>
      <c r="N125" s="132">
        <f t="shared" si="129"/>
        <v>12.601894690460455</v>
      </c>
      <c r="O125" s="587"/>
      <c r="P125" s="588"/>
      <c r="Q125" s="589"/>
      <c r="R125" s="587"/>
      <c r="S125" s="588"/>
      <c r="T125" s="589"/>
      <c r="U125" s="587"/>
      <c r="V125" s="588"/>
      <c r="W125" s="589"/>
      <c r="X125" s="587"/>
      <c r="Y125" s="588"/>
      <c r="Z125" s="589"/>
      <c r="AA125" s="587"/>
      <c r="AB125" s="588"/>
      <c r="AC125" s="589"/>
      <c r="AD125" s="587"/>
      <c r="AE125" s="588"/>
      <c r="AF125" s="589"/>
      <c r="AG125" s="587"/>
      <c r="AH125" s="588"/>
      <c r="AI125" s="589"/>
      <c r="AJ125" s="587"/>
      <c r="AK125" s="588"/>
      <c r="AL125" s="589"/>
      <c r="AM125" s="587"/>
      <c r="AN125" s="588"/>
      <c r="AO125" s="589"/>
      <c r="AP125" s="587"/>
      <c r="AQ125" s="588"/>
      <c r="AR125" s="589"/>
      <c r="AS125" s="587"/>
      <c r="AT125" s="588"/>
      <c r="AU125" s="589"/>
      <c r="AV125" s="587"/>
      <c r="AW125" s="588"/>
      <c r="AX125" s="589"/>
      <c r="AY125" s="587"/>
      <c r="AZ125" s="588"/>
      <c r="BA125" s="589"/>
      <c r="BB125" s="587"/>
      <c r="BC125" s="588"/>
      <c r="BD125" s="589"/>
    </row>
    <row r="126" spans="1:56" x14ac:dyDescent="0.2">
      <c r="A126" s="133"/>
      <c r="B126" s="149" t="s">
        <v>118</v>
      </c>
      <c r="C126" s="131"/>
      <c r="D126" s="131"/>
      <c r="E126" s="173">
        <f t="shared" si="126"/>
        <v>0</v>
      </c>
      <c r="F126" s="131"/>
      <c r="G126" s="131"/>
      <c r="H126" s="152">
        <f t="shared" si="127"/>
        <v>0</v>
      </c>
      <c r="I126" s="130"/>
      <c r="J126" s="131"/>
      <c r="K126" s="152">
        <f t="shared" si="128"/>
        <v>0</v>
      </c>
      <c r="L126" s="130"/>
      <c r="M126" s="131"/>
      <c r="N126" s="132">
        <f t="shared" si="129"/>
        <v>0</v>
      </c>
      <c r="O126" s="587"/>
      <c r="P126" s="588"/>
      <c r="Q126" s="589"/>
      <c r="R126" s="587"/>
      <c r="S126" s="588"/>
      <c r="T126" s="589"/>
      <c r="U126" s="587"/>
      <c r="V126" s="588"/>
      <c r="W126" s="589"/>
      <c r="X126" s="587"/>
      <c r="Y126" s="588"/>
      <c r="Z126" s="589"/>
      <c r="AA126" s="587"/>
      <c r="AB126" s="588"/>
      <c r="AC126" s="589"/>
      <c r="AD126" s="587"/>
      <c r="AE126" s="588"/>
      <c r="AF126" s="589"/>
      <c r="AG126" s="587"/>
      <c r="AH126" s="588"/>
      <c r="AI126" s="589"/>
      <c r="AJ126" s="587"/>
      <c r="AK126" s="588"/>
      <c r="AL126" s="589"/>
      <c r="AM126" s="587"/>
      <c r="AN126" s="588"/>
      <c r="AO126" s="589"/>
      <c r="AP126" s="587"/>
      <c r="AQ126" s="588"/>
      <c r="AR126" s="589"/>
      <c r="AS126" s="587"/>
      <c r="AT126" s="588"/>
      <c r="AU126" s="589"/>
      <c r="AV126" s="587"/>
      <c r="AW126" s="588"/>
      <c r="AX126" s="589"/>
      <c r="AY126" s="587"/>
      <c r="AZ126" s="588"/>
      <c r="BA126" s="589"/>
      <c r="BB126" s="587"/>
      <c r="BC126" s="588"/>
      <c r="BD126" s="589"/>
    </row>
    <row r="127" spans="1:56" x14ac:dyDescent="0.2">
      <c r="A127" s="133"/>
      <c r="B127" s="149" t="s">
        <v>119</v>
      </c>
      <c r="C127" s="131">
        <v>4195</v>
      </c>
      <c r="D127" s="131">
        <v>4629</v>
      </c>
      <c r="E127" s="173">
        <f t="shared" si="126"/>
        <v>10.34564958283671</v>
      </c>
      <c r="F127" s="131">
        <v>8173</v>
      </c>
      <c r="G127" s="131">
        <v>9412</v>
      </c>
      <c r="H127" s="152">
        <f t="shared" si="127"/>
        <v>15.159672091031446</v>
      </c>
      <c r="I127" s="130"/>
      <c r="J127" s="131"/>
      <c r="K127" s="152">
        <f t="shared" si="128"/>
        <v>0</v>
      </c>
      <c r="L127" s="130"/>
      <c r="M127" s="131"/>
      <c r="N127" s="132">
        <f t="shared" si="129"/>
        <v>0</v>
      </c>
      <c r="O127" s="587"/>
      <c r="P127" s="588"/>
      <c r="Q127" s="589"/>
      <c r="R127" s="587"/>
      <c r="S127" s="588"/>
      <c r="T127" s="589"/>
      <c r="U127" s="587"/>
      <c r="V127" s="588"/>
      <c r="W127" s="589"/>
      <c r="X127" s="587"/>
      <c r="Y127" s="588"/>
      <c r="Z127" s="589"/>
      <c r="AA127" s="587"/>
      <c r="AB127" s="588"/>
      <c r="AC127" s="589"/>
      <c r="AD127" s="587"/>
      <c r="AE127" s="588"/>
      <c r="AF127" s="589"/>
      <c r="AG127" s="587"/>
      <c r="AH127" s="588"/>
      <c r="AI127" s="589"/>
      <c r="AJ127" s="587"/>
      <c r="AK127" s="588"/>
      <c r="AL127" s="589"/>
      <c r="AM127" s="587"/>
      <c r="AN127" s="588"/>
      <c r="AO127" s="589"/>
      <c r="AP127" s="587"/>
      <c r="AQ127" s="588"/>
      <c r="AR127" s="589"/>
      <c r="AS127" s="587"/>
      <c r="AT127" s="588"/>
      <c r="AU127" s="589"/>
      <c r="AV127" s="587"/>
      <c r="AW127" s="588"/>
      <c r="AX127" s="589"/>
      <c r="AY127" s="587"/>
      <c r="AZ127" s="588"/>
      <c r="BA127" s="589"/>
      <c r="BB127" s="587"/>
      <c r="BC127" s="588"/>
      <c r="BD127" s="589"/>
    </row>
    <row r="128" spans="1:56" s="135" customFormat="1" ht="19.5" customHeight="1" x14ac:dyDescent="0.25">
      <c r="A128" s="134"/>
      <c r="B128" s="209" t="s">
        <v>79</v>
      </c>
      <c r="C128" s="151">
        <v>4884</v>
      </c>
      <c r="D128" s="151">
        <v>5418</v>
      </c>
      <c r="E128" s="174">
        <f t="shared" si="126"/>
        <v>10.933660933660933</v>
      </c>
      <c r="F128" s="151">
        <v>13034</v>
      </c>
      <c r="G128" s="151">
        <v>14446</v>
      </c>
      <c r="H128" s="153">
        <f t="shared" si="127"/>
        <v>10.833205462636181</v>
      </c>
      <c r="I128" s="203">
        <v>5740</v>
      </c>
      <c r="J128" s="151">
        <v>6302</v>
      </c>
      <c r="K128" s="153">
        <f t="shared" si="128"/>
        <v>9.7909407665505217</v>
      </c>
      <c r="L128" s="203">
        <v>13689</v>
      </c>
      <c r="M128" s="151">
        <v>15209</v>
      </c>
      <c r="N128" s="148">
        <f t="shared" si="129"/>
        <v>11.103805975600848</v>
      </c>
      <c r="O128" s="590"/>
      <c r="P128" s="591"/>
      <c r="Q128" s="592"/>
      <c r="R128" s="590"/>
      <c r="S128" s="591"/>
      <c r="T128" s="592"/>
      <c r="U128" s="590"/>
      <c r="V128" s="591"/>
      <c r="W128" s="592"/>
      <c r="X128" s="590"/>
      <c r="Y128" s="591"/>
      <c r="Z128" s="592"/>
      <c r="AA128" s="590"/>
      <c r="AB128" s="591"/>
      <c r="AC128" s="592"/>
      <c r="AD128" s="590"/>
      <c r="AE128" s="591"/>
      <c r="AF128" s="592"/>
      <c r="AG128" s="590"/>
      <c r="AH128" s="591"/>
      <c r="AI128" s="592"/>
      <c r="AJ128" s="590"/>
      <c r="AK128" s="591"/>
      <c r="AL128" s="592"/>
      <c r="AM128" s="590"/>
      <c r="AN128" s="591"/>
      <c r="AO128" s="592"/>
      <c r="AP128" s="590"/>
      <c r="AQ128" s="591"/>
      <c r="AR128" s="592"/>
      <c r="AS128" s="590"/>
      <c r="AT128" s="591"/>
      <c r="AU128" s="592"/>
      <c r="AV128" s="590"/>
      <c r="AW128" s="591"/>
      <c r="AX128" s="592"/>
      <c r="AY128" s="590"/>
      <c r="AZ128" s="591"/>
      <c r="BA128" s="592"/>
      <c r="BB128" s="590"/>
      <c r="BC128" s="591"/>
      <c r="BD128" s="592"/>
    </row>
    <row r="129" spans="1:56" x14ac:dyDescent="0.2">
      <c r="A129" s="133"/>
      <c r="B129" s="149" t="s">
        <v>120</v>
      </c>
      <c r="C129" s="131"/>
      <c r="D129" s="131"/>
      <c r="E129" s="173">
        <f t="shared" si="126"/>
        <v>0</v>
      </c>
      <c r="F129" s="131"/>
      <c r="G129" s="131"/>
      <c r="H129" s="152">
        <f t="shared" si="127"/>
        <v>0</v>
      </c>
      <c r="I129" s="130"/>
      <c r="J129" s="131"/>
      <c r="K129" s="152"/>
      <c r="L129" s="130"/>
      <c r="M129" s="131"/>
      <c r="N129" s="132"/>
      <c r="O129" s="587"/>
      <c r="P129" s="588"/>
      <c r="Q129" s="589"/>
      <c r="R129" s="587"/>
      <c r="S129" s="588"/>
      <c r="T129" s="589"/>
      <c r="U129" s="587"/>
      <c r="V129" s="588"/>
      <c r="W129" s="589"/>
      <c r="X129" s="587"/>
      <c r="Y129" s="588"/>
      <c r="Z129" s="589"/>
      <c r="AA129" s="587"/>
      <c r="AB129" s="588"/>
      <c r="AC129" s="589"/>
      <c r="AD129" s="587"/>
      <c r="AE129" s="588"/>
      <c r="AF129" s="589"/>
      <c r="AG129" s="587"/>
      <c r="AH129" s="588"/>
      <c r="AI129" s="589"/>
      <c r="AJ129" s="587"/>
      <c r="AK129" s="588"/>
      <c r="AL129" s="589"/>
      <c r="AM129" s="587"/>
      <c r="AN129" s="588"/>
      <c r="AO129" s="589"/>
      <c r="AP129" s="587"/>
      <c r="AQ129" s="588"/>
      <c r="AR129" s="589"/>
      <c r="AS129" s="587"/>
      <c r="AT129" s="588"/>
      <c r="AU129" s="589"/>
      <c r="AV129" s="587"/>
      <c r="AW129" s="588"/>
      <c r="AX129" s="589"/>
      <c r="AY129" s="587"/>
      <c r="AZ129" s="588"/>
      <c r="BA129" s="589"/>
      <c r="BB129" s="587"/>
      <c r="BC129" s="588"/>
      <c r="BD129" s="589"/>
    </row>
    <row r="130" spans="1:56" x14ac:dyDescent="0.2">
      <c r="A130" s="133"/>
      <c r="B130" s="149" t="s">
        <v>121</v>
      </c>
      <c r="C130" s="131">
        <v>2662</v>
      </c>
      <c r="D130" s="131">
        <v>2921</v>
      </c>
      <c r="E130" s="173">
        <f t="shared" si="126"/>
        <v>9.7295266716754316</v>
      </c>
      <c r="F130" s="131">
        <v>6122</v>
      </c>
      <c r="G130" s="131">
        <v>6995</v>
      </c>
      <c r="H130" s="152">
        <f t="shared" si="127"/>
        <v>14.260045736687358</v>
      </c>
      <c r="I130" s="130"/>
      <c r="J130" s="131"/>
      <c r="K130" s="152"/>
      <c r="L130" s="130"/>
      <c r="M130" s="131"/>
      <c r="N130" s="132"/>
      <c r="O130" s="587"/>
      <c r="P130" s="588"/>
      <c r="Q130" s="589"/>
      <c r="R130" s="587"/>
      <c r="S130" s="588"/>
      <c r="T130" s="589"/>
      <c r="U130" s="587"/>
      <c r="V130" s="588"/>
      <c r="W130" s="589"/>
      <c r="X130" s="587"/>
      <c r="Y130" s="588"/>
      <c r="Z130" s="589"/>
      <c r="AA130" s="587"/>
      <c r="AB130" s="588"/>
      <c r="AC130" s="589"/>
      <c r="AD130" s="587"/>
      <c r="AE130" s="588"/>
      <c r="AF130" s="589"/>
      <c r="AG130" s="587"/>
      <c r="AH130" s="588"/>
      <c r="AI130" s="589"/>
      <c r="AJ130" s="587"/>
      <c r="AK130" s="588"/>
      <c r="AL130" s="589"/>
      <c r="AM130" s="587"/>
      <c r="AN130" s="588"/>
      <c r="AO130" s="589"/>
      <c r="AP130" s="587"/>
      <c r="AQ130" s="588"/>
      <c r="AR130" s="589"/>
      <c r="AS130" s="587"/>
      <c r="AT130" s="588"/>
      <c r="AU130" s="589"/>
      <c r="AV130" s="587"/>
      <c r="AW130" s="588"/>
      <c r="AX130" s="589"/>
      <c r="AY130" s="587"/>
      <c r="AZ130" s="588"/>
      <c r="BA130" s="589"/>
      <c r="BB130" s="587"/>
      <c r="BC130" s="588"/>
      <c r="BD130" s="589"/>
    </row>
    <row r="131" spans="1:56" x14ac:dyDescent="0.2">
      <c r="A131" s="133"/>
      <c r="B131" s="149" t="s">
        <v>122</v>
      </c>
      <c r="C131" s="131">
        <v>2679</v>
      </c>
      <c r="D131" s="131">
        <v>2858</v>
      </c>
      <c r="E131" s="173">
        <f t="shared" si="126"/>
        <v>6.6815976110488995</v>
      </c>
      <c r="F131" s="131">
        <v>6129</v>
      </c>
      <c r="G131" s="131">
        <v>6785</v>
      </c>
      <c r="H131" s="152">
        <f t="shared" si="127"/>
        <v>10.703214227443302</v>
      </c>
      <c r="I131" s="130"/>
      <c r="J131" s="131"/>
      <c r="K131" s="152"/>
      <c r="L131" s="130"/>
      <c r="M131" s="131"/>
      <c r="N131" s="132"/>
      <c r="O131" s="587"/>
      <c r="P131" s="588"/>
      <c r="Q131" s="589"/>
      <c r="R131" s="587"/>
      <c r="S131" s="588"/>
      <c r="T131" s="589"/>
      <c r="U131" s="587"/>
      <c r="V131" s="588"/>
      <c r="W131" s="589"/>
      <c r="X131" s="587"/>
      <c r="Y131" s="588"/>
      <c r="Z131" s="589"/>
      <c r="AA131" s="587"/>
      <c r="AB131" s="588"/>
      <c r="AC131" s="589"/>
      <c r="AD131" s="587"/>
      <c r="AE131" s="588"/>
      <c r="AF131" s="589"/>
      <c r="AG131" s="587"/>
      <c r="AH131" s="588"/>
      <c r="AI131" s="589"/>
      <c r="AJ131" s="587"/>
      <c r="AK131" s="588"/>
      <c r="AL131" s="589"/>
      <c r="AM131" s="587"/>
      <c r="AN131" s="588"/>
      <c r="AO131" s="589"/>
      <c r="AP131" s="587"/>
      <c r="AQ131" s="588"/>
      <c r="AR131" s="589"/>
      <c r="AS131" s="587"/>
      <c r="AT131" s="588"/>
      <c r="AU131" s="589"/>
      <c r="AV131" s="587"/>
      <c r="AW131" s="588"/>
      <c r="AX131" s="589"/>
      <c r="AY131" s="587"/>
      <c r="AZ131" s="588"/>
      <c r="BA131" s="589"/>
      <c r="BB131" s="587"/>
      <c r="BC131" s="588"/>
      <c r="BD131" s="589"/>
    </row>
    <row r="132" spans="1:56" x14ac:dyDescent="0.2">
      <c r="A132" s="133"/>
      <c r="B132" s="149" t="s">
        <v>58</v>
      </c>
      <c r="C132" s="131">
        <v>2634</v>
      </c>
      <c r="D132" s="131">
        <v>2903</v>
      </c>
      <c r="E132" s="173">
        <f t="shared" si="126"/>
        <v>10.212604403948369</v>
      </c>
      <c r="F132" s="131">
        <v>5142</v>
      </c>
      <c r="G132" s="131">
        <v>5655</v>
      </c>
      <c r="H132" s="152">
        <f t="shared" si="127"/>
        <v>9.9766627771295227</v>
      </c>
      <c r="I132" s="130"/>
      <c r="J132" s="131"/>
      <c r="K132" s="152"/>
      <c r="L132" s="130"/>
      <c r="M132" s="131"/>
      <c r="N132" s="132"/>
      <c r="O132" s="587"/>
      <c r="P132" s="588"/>
      <c r="Q132" s="589"/>
      <c r="R132" s="587"/>
      <c r="S132" s="588"/>
      <c r="T132" s="589"/>
      <c r="U132" s="587"/>
      <c r="V132" s="588"/>
      <c r="W132" s="589"/>
      <c r="X132" s="587"/>
      <c r="Y132" s="588"/>
      <c r="Z132" s="589"/>
      <c r="AA132" s="587"/>
      <c r="AB132" s="588"/>
      <c r="AC132" s="589"/>
      <c r="AD132" s="587"/>
      <c r="AE132" s="588"/>
      <c r="AF132" s="589"/>
      <c r="AG132" s="587"/>
      <c r="AH132" s="588"/>
      <c r="AI132" s="589"/>
      <c r="AJ132" s="587"/>
      <c r="AK132" s="588"/>
      <c r="AL132" s="589"/>
      <c r="AM132" s="587"/>
      <c r="AN132" s="588"/>
      <c r="AO132" s="589"/>
      <c r="AP132" s="587"/>
      <c r="AQ132" s="588"/>
      <c r="AR132" s="589"/>
      <c r="AS132" s="587"/>
      <c r="AT132" s="588"/>
      <c r="AU132" s="589"/>
      <c r="AV132" s="587"/>
      <c r="AW132" s="588"/>
      <c r="AX132" s="589"/>
      <c r="AY132" s="587"/>
      <c r="AZ132" s="588"/>
      <c r="BA132" s="589"/>
      <c r="BB132" s="587"/>
      <c r="BC132" s="588"/>
      <c r="BD132" s="589"/>
    </row>
    <row r="133" spans="1:56" s="135" customFormat="1" ht="20.25" customHeight="1" x14ac:dyDescent="0.25">
      <c r="A133" s="134"/>
      <c r="B133" s="209" t="s">
        <v>128</v>
      </c>
      <c r="C133" s="151">
        <v>2662</v>
      </c>
      <c r="D133" s="151">
        <v>2911</v>
      </c>
      <c r="E133" s="174">
        <f t="shared" si="126"/>
        <v>9.3538692712246441</v>
      </c>
      <c r="F133" s="151">
        <v>5460</v>
      </c>
      <c r="G133" s="151">
        <v>6137</v>
      </c>
      <c r="H133" s="153">
        <f t="shared" si="127"/>
        <v>12.3992673992674</v>
      </c>
      <c r="I133" s="203"/>
      <c r="J133" s="151"/>
      <c r="K133" s="153"/>
      <c r="L133" s="203"/>
      <c r="M133" s="151"/>
      <c r="N133" s="148"/>
      <c r="O133" s="590"/>
      <c r="P133" s="591"/>
      <c r="Q133" s="592"/>
      <c r="R133" s="590"/>
      <c r="S133" s="591"/>
      <c r="T133" s="592"/>
      <c r="U133" s="590"/>
      <c r="V133" s="591"/>
      <c r="W133" s="592"/>
      <c r="X133" s="590"/>
      <c r="Y133" s="591"/>
      <c r="Z133" s="592"/>
      <c r="AA133" s="590"/>
      <c r="AB133" s="591"/>
      <c r="AC133" s="592"/>
      <c r="AD133" s="590"/>
      <c r="AE133" s="591"/>
      <c r="AF133" s="592"/>
      <c r="AG133" s="590"/>
      <c r="AH133" s="591"/>
      <c r="AI133" s="592"/>
      <c r="AJ133" s="590"/>
      <c r="AK133" s="591"/>
      <c r="AL133" s="592"/>
      <c r="AM133" s="590"/>
      <c r="AN133" s="591"/>
      <c r="AO133" s="592"/>
      <c r="AP133" s="590"/>
      <c r="AQ133" s="591"/>
      <c r="AR133" s="592"/>
      <c r="AS133" s="590"/>
      <c r="AT133" s="591"/>
      <c r="AU133" s="592"/>
      <c r="AV133" s="590"/>
      <c r="AW133" s="591"/>
      <c r="AX133" s="592"/>
      <c r="AY133" s="590"/>
      <c r="AZ133" s="591"/>
      <c r="BA133" s="592"/>
      <c r="BB133" s="590"/>
      <c r="BC133" s="591"/>
      <c r="BD133" s="592"/>
    </row>
    <row r="134" spans="1:56" x14ac:dyDescent="0.2">
      <c r="A134" s="133"/>
      <c r="B134" s="149" t="s">
        <v>59</v>
      </c>
      <c r="C134" s="131">
        <v>1484</v>
      </c>
      <c r="D134" s="131">
        <v>2831</v>
      </c>
      <c r="E134" s="596">
        <f t="shared" si="126"/>
        <v>90.768194070080867</v>
      </c>
      <c r="F134" s="131">
        <v>3044</v>
      </c>
      <c r="G134" s="131">
        <v>5604</v>
      </c>
      <c r="H134" s="597">
        <f t="shared" si="127"/>
        <v>84.099868593955321</v>
      </c>
      <c r="I134" s="130"/>
      <c r="J134" s="131"/>
      <c r="K134" s="152"/>
      <c r="L134" s="130"/>
      <c r="M134" s="131"/>
      <c r="N134" s="132"/>
      <c r="O134" s="587"/>
      <c r="P134" s="588"/>
      <c r="Q134" s="589"/>
      <c r="R134" s="587"/>
      <c r="S134" s="588"/>
      <c r="T134" s="589"/>
      <c r="U134" s="587"/>
      <c r="V134" s="588"/>
      <c r="W134" s="589"/>
      <c r="X134" s="587"/>
      <c r="Y134" s="588"/>
      <c r="Z134" s="589"/>
      <c r="AA134" s="587"/>
      <c r="AB134" s="588"/>
      <c r="AC134" s="589"/>
      <c r="AD134" s="587"/>
      <c r="AE134" s="588"/>
      <c r="AF134" s="589"/>
      <c r="AG134" s="587"/>
      <c r="AH134" s="588"/>
      <c r="AI134" s="589"/>
      <c r="AJ134" s="587"/>
      <c r="AK134" s="588"/>
      <c r="AL134" s="589"/>
      <c r="AM134" s="587"/>
      <c r="AN134" s="588"/>
      <c r="AO134" s="589"/>
      <c r="AP134" s="587"/>
      <c r="AQ134" s="588"/>
      <c r="AR134" s="589"/>
      <c r="AS134" s="587"/>
      <c r="AT134" s="588"/>
      <c r="AU134" s="589"/>
      <c r="AV134" s="587"/>
      <c r="AW134" s="588"/>
      <c r="AX134" s="589"/>
      <c r="AY134" s="587"/>
      <c r="AZ134" s="588"/>
      <c r="BA134" s="589"/>
      <c r="BB134" s="587"/>
      <c r="BC134" s="588"/>
      <c r="BD134" s="589"/>
    </row>
    <row r="135" spans="1:56" x14ac:dyDescent="0.2">
      <c r="A135" s="133"/>
      <c r="B135" s="149" t="s">
        <v>111</v>
      </c>
      <c r="C135" s="131"/>
      <c r="D135" s="131"/>
      <c r="E135" s="173">
        <f t="shared" si="126"/>
        <v>0</v>
      </c>
      <c r="F135" s="131"/>
      <c r="G135" s="131"/>
      <c r="H135" s="152">
        <f t="shared" si="127"/>
        <v>0</v>
      </c>
      <c r="I135" s="130"/>
      <c r="J135" s="131"/>
      <c r="K135" s="152"/>
      <c r="L135" s="130"/>
      <c r="M135" s="131"/>
      <c r="N135" s="132"/>
      <c r="O135" s="587"/>
      <c r="P135" s="588"/>
      <c r="Q135" s="589"/>
      <c r="R135" s="587"/>
      <c r="S135" s="588"/>
      <c r="T135" s="589"/>
      <c r="U135" s="587"/>
      <c r="V135" s="588"/>
      <c r="W135" s="589"/>
      <c r="X135" s="587"/>
      <c r="Y135" s="588"/>
      <c r="Z135" s="589"/>
      <c r="AA135" s="587"/>
      <c r="AB135" s="588"/>
      <c r="AC135" s="589"/>
      <c r="AD135" s="587"/>
      <c r="AE135" s="588"/>
      <c r="AF135" s="589"/>
      <c r="AG135" s="587"/>
      <c r="AH135" s="588"/>
      <c r="AI135" s="589"/>
      <c r="AJ135" s="587"/>
      <c r="AK135" s="588"/>
      <c r="AL135" s="589"/>
      <c r="AM135" s="587"/>
      <c r="AN135" s="588"/>
      <c r="AO135" s="589"/>
      <c r="AP135" s="587"/>
      <c r="AQ135" s="588"/>
      <c r="AR135" s="589"/>
      <c r="AS135" s="587"/>
      <c r="AT135" s="588"/>
      <c r="AU135" s="589"/>
      <c r="AV135" s="587"/>
      <c r="AW135" s="588"/>
      <c r="AX135" s="589"/>
      <c r="AY135" s="587"/>
      <c r="AZ135" s="588"/>
      <c r="BA135" s="589"/>
      <c r="BB135" s="587"/>
      <c r="BC135" s="588"/>
      <c r="BD135" s="589"/>
    </row>
    <row r="136" spans="1:56" x14ac:dyDescent="0.2">
      <c r="A136" s="133"/>
      <c r="B136" s="149" t="s">
        <v>112</v>
      </c>
      <c r="C136" s="131"/>
      <c r="D136" s="131"/>
      <c r="E136" s="173"/>
      <c r="F136" s="131"/>
      <c r="G136" s="131"/>
      <c r="H136" s="152">
        <f t="shared" si="127"/>
        <v>0</v>
      </c>
      <c r="I136" s="130"/>
      <c r="J136" s="131"/>
      <c r="K136" s="152"/>
      <c r="L136" s="130"/>
      <c r="M136" s="131"/>
      <c r="N136" s="132"/>
      <c r="O136" s="587"/>
      <c r="P136" s="588"/>
      <c r="Q136" s="589"/>
      <c r="R136" s="587"/>
      <c r="S136" s="588"/>
      <c r="T136" s="589"/>
      <c r="U136" s="587"/>
      <c r="V136" s="588"/>
      <c r="W136" s="589"/>
      <c r="X136" s="587"/>
      <c r="Y136" s="588"/>
      <c r="Z136" s="589"/>
      <c r="AA136" s="587"/>
      <c r="AB136" s="588"/>
      <c r="AC136" s="589"/>
      <c r="AD136" s="587"/>
      <c r="AE136" s="588"/>
      <c r="AF136" s="589"/>
      <c r="AG136" s="587"/>
      <c r="AH136" s="588"/>
      <c r="AI136" s="589"/>
      <c r="AJ136" s="587"/>
      <c r="AK136" s="588"/>
      <c r="AL136" s="589"/>
      <c r="AM136" s="587"/>
      <c r="AN136" s="588"/>
      <c r="AO136" s="589"/>
      <c r="AP136" s="587"/>
      <c r="AQ136" s="588"/>
      <c r="AR136" s="589"/>
      <c r="AS136" s="587"/>
      <c r="AT136" s="588"/>
      <c r="AU136" s="589"/>
      <c r="AV136" s="587"/>
      <c r="AW136" s="588"/>
      <c r="AX136" s="589"/>
      <c r="AY136" s="587"/>
      <c r="AZ136" s="588"/>
      <c r="BA136" s="589"/>
      <c r="BB136" s="587"/>
      <c r="BC136" s="588"/>
      <c r="BD136" s="589"/>
    </row>
    <row r="137" spans="1:56" s="135" customFormat="1" ht="21.75" customHeight="1" x14ac:dyDescent="0.25">
      <c r="A137" s="134"/>
      <c r="B137" s="209" t="s">
        <v>109</v>
      </c>
      <c r="C137" s="151">
        <v>1484</v>
      </c>
      <c r="D137" s="151">
        <v>2831</v>
      </c>
      <c r="E137" s="174">
        <f>IF(C137&gt;0,(((D137-C137)/C137)*100),0)</f>
        <v>90.768194070080867</v>
      </c>
      <c r="F137" s="151">
        <v>3044</v>
      </c>
      <c r="G137" s="151">
        <v>5604</v>
      </c>
      <c r="H137" s="153">
        <f t="shared" si="127"/>
        <v>84.099868593955321</v>
      </c>
      <c r="I137" s="203"/>
      <c r="J137" s="151"/>
      <c r="K137" s="153"/>
      <c r="L137" s="203"/>
      <c r="M137" s="151"/>
      <c r="N137" s="148"/>
      <c r="O137" s="590"/>
      <c r="P137" s="591"/>
      <c r="Q137" s="592"/>
      <c r="R137" s="590"/>
      <c r="S137" s="591"/>
      <c r="T137" s="592"/>
      <c r="U137" s="590"/>
      <c r="V137" s="591"/>
      <c r="W137" s="592"/>
      <c r="X137" s="590"/>
      <c r="Y137" s="591"/>
      <c r="Z137" s="592"/>
      <c r="AA137" s="590"/>
      <c r="AB137" s="591"/>
      <c r="AC137" s="592"/>
      <c r="AD137" s="590"/>
      <c r="AE137" s="591"/>
      <c r="AF137" s="592"/>
      <c r="AG137" s="590"/>
      <c r="AH137" s="591"/>
      <c r="AI137" s="592"/>
      <c r="AJ137" s="590"/>
      <c r="AK137" s="591"/>
      <c r="AL137" s="592"/>
      <c r="AM137" s="590"/>
      <c r="AN137" s="591"/>
      <c r="AO137" s="592"/>
      <c r="AP137" s="590"/>
      <c r="AQ137" s="591"/>
      <c r="AR137" s="592"/>
      <c r="AS137" s="590"/>
      <c r="AT137" s="591"/>
      <c r="AU137" s="592"/>
      <c r="AV137" s="590"/>
      <c r="AW137" s="591"/>
      <c r="AX137" s="592"/>
      <c r="AY137" s="590"/>
      <c r="AZ137" s="591"/>
      <c r="BA137" s="592"/>
      <c r="BB137" s="590"/>
      <c r="BC137" s="591"/>
      <c r="BD137" s="592"/>
    </row>
    <row r="138" spans="1:56" x14ac:dyDescent="0.2">
      <c r="A138" s="136"/>
      <c r="B138" s="211" t="s">
        <v>60</v>
      </c>
      <c r="C138" s="205"/>
      <c r="D138" s="137"/>
      <c r="E138" s="175"/>
      <c r="F138" s="205"/>
      <c r="G138" s="137"/>
      <c r="H138" s="201"/>
      <c r="I138" s="204"/>
      <c r="J138" s="137"/>
      <c r="K138" s="201"/>
      <c r="L138" s="204"/>
      <c r="M138" s="137"/>
      <c r="N138" s="201"/>
      <c r="O138" s="204">
        <v>13794</v>
      </c>
      <c r="P138" s="137">
        <v>14842</v>
      </c>
      <c r="Q138" s="138">
        <f t="shared" ref="Q138" si="130">IF(O138&gt;0,(((P138-O138)/O138)*100),0)</f>
        <v>7.5975061620994637</v>
      </c>
      <c r="R138" s="204">
        <v>25257</v>
      </c>
      <c r="S138" s="137">
        <v>27336</v>
      </c>
      <c r="T138" s="138">
        <f t="shared" ref="T138" si="131">IF(R138&gt;0,(((S138-R138)/R138)*100),0)</f>
        <v>8.2313813992160583</v>
      </c>
      <c r="U138" s="204">
        <v>16569</v>
      </c>
      <c r="V138" s="137">
        <v>19054</v>
      </c>
      <c r="W138" s="138">
        <f t="shared" ref="W138" si="132">IF(U138&gt;0,(((V138-U138)/U138)*100),0)</f>
        <v>14.997887621461766</v>
      </c>
      <c r="X138" s="204">
        <v>36456</v>
      </c>
      <c r="Y138" s="137">
        <v>41925</v>
      </c>
      <c r="Z138" s="138">
        <f t="shared" ref="Z138" si="133">IF(X138&gt;0,(((Y138-X138)/X138)*100),0)</f>
        <v>15.001645819618171</v>
      </c>
      <c r="AA138" s="204">
        <v>15316</v>
      </c>
      <c r="AB138" s="137">
        <v>17613</v>
      </c>
      <c r="AC138" s="138">
        <f t="shared" ref="AC138" si="134">IF(AA138&gt;0,(((AB138-AA138)/AA138)*100),0)</f>
        <v>14.997388352050145</v>
      </c>
      <c r="AD138" s="204">
        <v>32391</v>
      </c>
      <c r="AE138" s="137">
        <v>37250</v>
      </c>
      <c r="AF138" s="138">
        <f t="shared" ref="AF138" si="135">IF(AD138&gt;0,(((AE138-AD138)/AD138)*100),0)</f>
        <v>15.001080547065543</v>
      </c>
      <c r="AG138" s="204">
        <v>17527</v>
      </c>
      <c r="AH138" s="137">
        <v>18611</v>
      </c>
      <c r="AI138" s="138">
        <f t="shared" ref="AI138" si="136">IF(AG138&gt;0,(((AH138-AG138)/AG138)*100),0)</f>
        <v>6.1847435385405376</v>
      </c>
      <c r="AJ138" s="204">
        <v>30813</v>
      </c>
      <c r="AK138" s="137">
        <v>33358</v>
      </c>
      <c r="AL138" s="138">
        <f t="shared" ref="AL138" si="137">IF(AJ138&gt;0,(((AK138-AJ138)/AJ138)*100),0)</f>
        <v>8.2595008600266127</v>
      </c>
      <c r="AM138" s="204"/>
      <c r="AN138" s="137"/>
      <c r="AO138" s="138">
        <f t="shared" ref="AO138" si="138">IF(AM138&gt;0,(((AN138-AM138)/AM138)*100),0)</f>
        <v>0</v>
      </c>
      <c r="AP138" s="204"/>
      <c r="AQ138" s="137"/>
      <c r="AR138" s="138">
        <f t="shared" ref="AR138" si="139">IF(AP138&gt;0,(((AQ138-AP138)/AP138)*100),0)</f>
        <v>0</v>
      </c>
      <c r="AS138" s="204"/>
      <c r="AT138" s="137"/>
      <c r="AU138" s="138">
        <f t="shared" ref="AU138" si="140">IF(AS138&gt;0,(((AT138-AS138)/AS138)*100),0)</f>
        <v>0</v>
      </c>
      <c r="AV138" s="204"/>
      <c r="AW138" s="137"/>
      <c r="AX138" s="138">
        <f t="shared" ref="AX138" si="141">IF(AV138&gt;0,(((AW138-AV138)/AV138)*100),0)</f>
        <v>0</v>
      </c>
      <c r="AY138" s="204">
        <v>17795</v>
      </c>
      <c r="AZ138" s="137">
        <v>19577</v>
      </c>
      <c r="BA138" s="138">
        <f t="shared" ref="BA138" si="142">IF(AY138&gt;0,(((AZ138-AY138)/AY138)*100),0)</f>
        <v>10.01404889013768</v>
      </c>
      <c r="BB138" s="593">
        <v>0</v>
      </c>
      <c r="BC138" s="137">
        <v>45377</v>
      </c>
      <c r="BD138" s="138">
        <f t="shared" ref="BD138" si="143">IF(BB138&gt;0,(((BC138-BB138)/BB138)*100),0)</f>
        <v>0</v>
      </c>
    </row>
    <row r="139" spans="1:56" x14ac:dyDescent="0.2">
      <c r="A139" s="129" t="s">
        <v>136</v>
      </c>
      <c r="B139" s="149" t="s">
        <v>114</v>
      </c>
      <c r="C139" s="131">
        <v>8655</v>
      </c>
      <c r="D139" s="131">
        <v>8908</v>
      </c>
      <c r="E139" s="173">
        <f t="shared" ref="E139:E152" si="144">IF(C139&gt;0,(((D139-C139)/C139)*100),0)</f>
        <v>2.9231658001155401</v>
      </c>
      <c r="F139" s="131">
        <v>26026</v>
      </c>
      <c r="G139" s="131">
        <v>27287</v>
      </c>
      <c r="H139" s="152">
        <f t="shared" ref="H139:H154" si="145">IF(F139&gt;0,(((G139-F139)/F139)*100),0)</f>
        <v>4.8451548451548447</v>
      </c>
      <c r="I139" s="130">
        <v>18183</v>
      </c>
      <c r="J139" s="131">
        <v>20973</v>
      </c>
      <c r="K139" s="152">
        <f t="shared" ref="K139:K145" si="146">IF(I139&gt;0,(((J139-I139)/I139)*100),0)</f>
        <v>15.34400263982841</v>
      </c>
      <c r="L139" s="130">
        <v>37575</v>
      </c>
      <c r="M139" s="131">
        <v>36261</v>
      </c>
      <c r="N139" s="595">
        <f t="shared" ref="N139:N145" si="147">IF(L139&gt;0,(((M139-L139)/L139)*100),0)</f>
        <v>-3.4970059880239517</v>
      </c>
      <c r="O139" s="587"/>
      <c r="P139" s="588"/>
      <c r="Q139" s="589"/>
      <c r="R139" s="587"/>
      <c r="S139" s="588"/>
      <c r="T139" s="589"/>
      <c r="U139" s="587"/>
      <c r="V139" s="588"/>
      <c r="W139" s="589"/>
      <c r="X139" s="587"/>
      <c r="Y139" s="588"/>
      <c r="Z139" s="589"/>
      <c r="AA139" s="587"/>
      <c r="AB139" s="588"/>
      <c r="AC139" s="589"/>
      <c r="AD139" s="587"/>
      <c r="AE139" s="588"/>
      <c r="AF139" s="589"/>
      <c r="AG139" s="587"/>
      <c r="AH139" s="588"/>
      <c r="AI139" s="589"/>
      <c r="AJ139" s="587"/>
      <c r="AK139" s="588"/>
      <c r="AL139" s="589"/>
      <c r="AM139" s="587"/>
      <c r="AN139" s="588"/>
      <c r="AO139" s="589"/>
      <c r="AP139" s="587"/>
      <c r="AQ139" s="588"/>
      <c r="AR139" s="589"/>
      <c r="AS139" s="587"/>
      <c r="AT139" s="588"/>
      <c r="AU139" s="589"/>
      <c r="AV139" s="587"/>
      <c r="AW139" s="588"/>
      <c r="AX139" s="589"/>
      <c r="AY139" s="587"/>
      <c r="AZ139" s="588"/>
      <c r="BA139" s="589"/>
      <c r="BB139" s="587"/>
      <c r="BC139" s="588"/>
      <c r="BD139" s="589"/>
    </row>
    <row r="140" spans="1:56" x14ac:dyDescent="0.2">
      <c r="A140" s="133"/>
      <c r="B140" s="149" t="s">
        <v>115</v>
      </c>
      <c r="C140" s="131">
        <v>8198</v>
      </c>
      <c r="D140" s="131">
        <v>8388</v>
      </c>
      <c r="E140" s="173">
        <f t="shared" si="144"/>
        <v>2.3176384484020494</v>
      </c>
      <c r="F140" s="131">
        <v>18002</v>
      </c>
      <c r="G140" s="131">
        <v>18591</v>
      </c>
      <c r="H140" s="152">
        <f t="shared" si="145"/>
        <v>3.271858682368626</v>
      </c>
      <c r="I140" s="130">
        <v>14456</v>
      </c>
      <c r="J140" s="131">
        <v>12684</v>
      </c>
      <c r="K140" s="597">
        <f t="shared" si="146"/>
        <v>-12.257885998893194</v>
      </c>
      <c r="L140" s="130">
        <v>24584</v>
      </c>
      <c r="M140" s="131">
        <v>20652</v>
      </c>
      <c r="N140" s="595">
        <f t="shared" si="147"/>
        <v>-15.994142531727954</v>
      </c>
      <c r="O140" s="587"/>
      <c r="P140" s="588"/>
      <c r="Q140" s="589"/>
      <c r="R140" s="587"/>
      <c r="S140" s="588"/>
      <c r="T140" s="589"/>
      <c r="U140" s="587"/>
      <c r="V140" s="588"/>
      <c r="W140" s="589"/>
      <c r="X140" s="587"/>
      <c r="Y140" s="588"/>
      <c r="Z140" s="589"/>
      <c r="AA140" s="587"/>
      <c r="AB140" s="588"/>
      <c r="AC140" s="589"/>
      <c r="AD140" s="587"/>
      <c r="AE140" s="588"/>
      <c r="AF140" s="589"/>
      <c r="AG140" s="587"/>
      <c r="AH140" s="588"/>
      <c r="AI140" s="589"/>
      <c r="AJ140" s="587"/>
      <c r="AK140" s="588"/>
      <c r="AL140" s="589"/>
      <c r="AM140" s="587"/>
      <c r="AN140" s="588"/>
      <c r="AO140" s="589"/>
      <c r="AP140" s="587"/>
      <c r="AQ140" s="588"/>
      <c r="AR140" s="589"/>
      <c r="AS140" s="587"/>
      <c r="AT140" s="588"/>
      <c r="AU140" s="589"/>
      <c r="AV140" s="587"/>
      <c r="AW140" s="588"/>
      <c r="AX140" s="589"/>
      <c r="AY140" s="587"/>
      <c r="AZ140" s="588"/>
      <c r="BA140" s="589"/>
      <c r="BB140" s="587"/>
      <c r="BC140" s="588"/>
      <c r="BD140" s="589"/>
    </row>
    <row r="141" spans="1:56" x14ac:dyDescent="0.2">
      <c r="A141" s="133"/>
      <c r="B141" s="149" t="s">
        <v>116</v>
      </c>
      <c r="C141" s="131">
        <v>7906</v>
      </c>
      <c r="D141" s="131">
        <v>8132</v>
      </c>
      <c r="E141" s="173">
        <f t="shared" si="144"/>
        <v>2.858588413862889</v>
      </c>
      <c r="F141" s="131">
        <v>19418</v>
      </c>
      <c r="G141" s="131">
        <v>19754</v>
      </c>
      <c r="H141" s="152">
        <f t="shared" si="145"/>
        <v>1.7303532804614274</v>
      </c>
      <c r="I141" s="130">
        <v>10883</v>
      </c>
      <c r="J141" s="131">
        <v>11040</v>
      </c>
      <c r="K141" s="152">
        <f t="shared" si="146"/>
        <v>1.4426169254801067</v>
      </c>
      <c r="L141" s="130">
        <v>22787</v>
      </c>
      <c r="M141" s="131">
        <v>20304</v>
      </c>
      <c r="N141" s="595">
        <f t="shared" si="147"/>
        <v>-10.896563830254093</v>
      </c>
      <c r="O141" s="587"/>
      <c r="P141" s="588"/>
      <c r="Q141" s="589"/>
      <c r="R141" s="587"/>
      <c r="S141" s="588"/>
      <c r="T141" s="589"/>
      <c r="U141" s="587"/>
      <c r="V141" s="588"/>
      <c r="W141" s="589"/>
      <c r="X141" s="587"/>
      <c r="Y141" s="588"/>
      <c r="Z141" s="589"/>
      <c r="AA141" s="587"/>
      <c r="AB141" s="588"/>
      <c r="AC141" s="589"/>
      <c r="AD141" s="587"/>
      <c r="AE141" s="588"/>
      <c r="AF141" s="589"/>
      <c r="AG141" s="587"/>
      <c r="AH141" s="588"/>
      <c r="AI141" s="589"/>
      <c r="AJ141" s="587"/>
      <c r="AK141" s="588"/>
      <c r="AL141" s="589"/>
      <c r="AM141" s="587"/>
      <c r="AN141" s="588"/>
      <c r="AO141" s="589"/>
      <c r="AP141" s="587"/>
      <c r="AQ141" s="588"/>
      <c r="AR141" s="589"/>
      <c r="AS141" s="587"/>
      <c r="AT141" s="588"/>
      <c r="AU141" s="589"/>
      <c r="AV141" s="587"/>
      <c r="AW141" s="588"/>
      <c r="AX141" s="589"/>
      <c r="AY141" s="587"/>
      <c r="AZ141" s="588"/>
      <c r="BA141" s="589"/>
      <c r="BB141" s="587"/>
      <c r="BC141" s="588"/>
      <c r="BD141" s="589"/>
    </row>
    <row r="142" spans="1:56" x14ac:dyDescent="0.2">
      <c r="A142" s="133"/>
      <c r="B142" s="149" t="s">
        <v>117</v>
      </c>
      <c r="C142" s="131">
        <v>7128</v>
      </c>
      <c r="D142" s="131">
        <v>7436</v>
      </c>
      <c r="E142" s="173">
        <f t="shared" si="144"/>
        <v>4.3209876543209873</v>
      </c>
      <c r="F142" s="131">
        <v>16888</v>
      </c>
      <c r="G142" s="131">
        <v>17195</v>
      </c>
      <c r="H142" s="152">
        <f t="shared" si="145"/>
        <v>1.8178588346755093</v>
      </c>
      <c r="I142" s="130">
        <v>11123</v>
      </c>
      <c r="J142" s="131">
        <v>10056</v>
      </c>
      <c r="K142" s="597">
        <f t="shared" si="146"/>
        <v>-9.5927357727231861</v>
      </c>
      <c r="L142" s="130">
        <v>19294</v>
      </c>
      <c r="M142" s="131">
        <v>16464</v>
      </c>
      <c r="N142" s="595">
        <f t="shared" si="147"/>
        <v>-14.667772364465637</v>
      </c>
      <c r="O142" s="587"/>
      <c r="P142" s="588"/>
      <c r="Q142" s="589"/>
      <c r="R142" s="587"/>
      <c r="S142" s="588"/>
      <c r="T142" s="589"/>
      <c r="U142" s="587"/>
      <c r="V142" s="588"/>
      <c r="W142" s="589"/>
      <c r="X142" s="587"/>
      <c r="Y142" s="588"/>
      <c r="Z142" s="589"/>
      <c r="AA142" s="587"/>
      <c r="AB142" s="588"/>
      <c r="AC142" s="589"/>
      <c r="AD142" s="587"/>
      <c r="AE142" s="588"/>
      <c r="AF142" s="589"/>
      <c r="AG142" s="587"/>
      <c r="AH142" s="588"/>
      <c r="AI142" s="589"/>
      <c r="AJ142" s="587"/>
      <c r="AK142" s="588"/>
      <c r="AL142" s="589"/>
      <c r="AM142" s="587"/>
      <c r="AN142" s="588"/>
      <c r="AO142" s="589"/>
      <c r="AP142" s="587"/>
      <c r="AQ142" s="588"/>
      <c r="AR142" s="589"/>
      <c r="AS142" s="587"/>
      <c r="AT142" s="588"/>
      <c r="AU142" s="589"/>
      <c r="AV142" s="587"/>
      <c r="AW142" s="588"/>
      <c r="AX142" s="589"/>
      <c r="AY142" s="587"/>
      <c r="AZ142" s="588"/>
      <c r="BA142" s="589"/>
      <c r="BB142" s="587"/>
      <c r="BC142" s="588"/>
      <c r="BD142" s="589"/>
    </row>
    <row r="143" spans="1:56" x14ac:dyDescent="0.2">
      <c r="A143" s="133"/>
      <c r="B143" s="149" t="s">
        <v>118</v>
      </c>
      <c r="C143" s="131">
        <v>5491</v>
      </c>
      <c r="D143" s="131">
        <v>5720</v>
      </c>
      <c r="E143" s="173">
        <f t="shared" si="144"/>
        <v>4.1704607539610272</v>
      </c>
      <c r="F143" s="131">
        <v>9982</v>
      </c>
      <c r="G143" s="131">
        <v>10511</v>
      </c>
      <c r="H143" s="152">
        <f t="shared" si="145"/>
        <v>5.2995391705069128</v>
      </c>
      <c r="I143" s="130">
        <v>10073</v>
      </c>
      <c r="J143" s="131">
        <v>9470</v>
      </c>
      <c r="K143" s="597">
        <f t="shared" si="146"/>
        <v>-5.986300009927529</v>
      </c>
      <c r="L143" s="130">
        <v>16953</v>
      </c>
      <c r="M143" s="131">
        <v>14894</v>
      </c>
      <c r="N143" s="595">
        <f t="shared" si="147"/>
        <v>-12.145343007137379</v>
      </c>
      <c r="O143" s="587"/>
      <c r="P143" s="588"/>
      <c r="Q143" s="589"/>
      <c r="R143" s="587"/>
      <c r="S143" s="588"/>
      <c r="T143" s="589"/>
      <c r="U143" s="587"/>
      <c r="V143" s="588"/>
      <c r="W143" s="589"/>
      <c r="X143" s="587"/>
      <c r="Y143" s="588"/>
      <c r="Z143" s="589"/>
      <c r="AA143" s="587"/>
      <c r="AB143" s="588"/>
      <c r="AC143" s="589"/>
      <c r="AD143" s="587"/>
      <c r="AE143" s="588"/>
      <c r="AF143" s="589"/>
      <c r="AG143" s="587"/>
      <c r="AH143" s="588"/>
      <c r="AI143" s="589"/>
      <c r="AJ143" s="587"/>
      <c r="AK143" s="588"/>
      <c r="AL143" s="589"/>
      <c r="AM143" s="587"/>
      <c r="AN143" s="588"/>
      <c r="AO143" s="589"/>
      <c r="AP143" s="587"/>
      <c r="AQ143" s="588"/>
      <c r="AR143" s="589"/>
      <c r="AS143" s="587"/>
      <c r="AT143" s="588"/>
      <c r="AU143" s="589"/>
      <c r="AV143" s="587"/>
      <c r="AW143" s="588"/>
      <c r="AX143" s="589"/>
      <c r="AY143" s="587"/>
      <c r="AZ143" s="588"/>
      <c r="BA143" s="589"/>
      <c r="BB143" s="587"/>
      <c r="BC143" s="588"/>
      <c r="BD143" s="589"/>
    </row>
    <row r="144" spans="1:56" x14ac:dyDescent="0.2">
      <c r="A144" s="133"/>
      <c r="B144" s="149" t="s">
        <v>119</v>
      </c>
      <c r="C144" s="131">
        <v>14445</v>
      </c>
      <c r="D144" s="131">
        <v>14773</v>
      </c>
      <c r="E144" s="173">
        <f t="shared" si="144"/>
        <v>2.270681896850121</v>
      </c>
      <c r="F144" s="131">
        <v>26522</v>
      </c>
      <c r="G144" s="131">
        <v>27573</v>
      </c>
      <c r="H144" s="152">
        <f t="shared" si="145"/>
        <v>3.9627479073976319</v>
      </c>
      <c r="I144" s="130"/>
      <c r="J144" s="131"/>
      <c r="K144" s="152">
        <f t="shared" si="146"/>
        <v>0</v>
      </c>
      <c r="L144" s="130"/>
      <c r="M144" s="131"/>
      <c r="N144" s="132">
        <f t="shared" si="147"/>
        <v>0</v>
      </c>
      <c r="O144" s="587"/>
      <c r="P144" s="588"/>
      <c r="Q144" s="589"/>
      <c r="R144" s="587"/>
      <c r="S144" s="588"/>
      <c r="T144" s="589"/>
      <c r="U144" s="587"/>
      <c r="V144" s="588"/>
      <c r="W144" s="589"/>
      <c r="X144" s="587"/>
      <c r="Y144" s="588"/>
      <c r="Z144" s="589"/>
      <c r="AA144" s="587"/>
      <c r="AB144" s="588"/>
      <c r="AC144" s="589"/>
      <c r="AD144" s="587"/>
      <c r="AE144" s="588"/>
      <c r="AF144" s="589"/>
      <c r="AG144" s="587"/>
      <c r="AH144" s="588"/>
      <c r="AI144" s="589"/>
      <c r="AJ144" s="587"/>
      <c r="AK144" s="588"/>
      <c r="AL144" s="589"/>
      <c r="AM144" s="587"/>
      <c r="AN144" s="588"/>
      <c r="AO144" s="589"/>
      <c r="AP144" s="587"/>
      <c r="AQ144" s="588"/>
      <c r="AR144" s="589"/>
      <c r="AS144" s="587"/>
      <c r="AT144" s="588"/>
      <c r="AU144" s="589"/>
      <c r="AV144" s="587"/>
      <c r="AW144" s="588"/>
      <c r="AX144" s="589"/>
      <c r="AY144" s="587"/>
      <c r="AZ144" s="588"/>
      <c r="BA144" s="589"/>
      <c r="BB144" s="587"/>
      <c r="BC144" s="588"/>
      <c r="BD144" s="589"/>
    </row>
    <row r="145" spans="1:56" s="135" customFormat="1" ht="19.5" customHeight="1" x14ac:dyDescent="0.25">
      <c r="A145" s="134"/>
      <c r="B145" s="209" t="s">
        <v>79</v>
      </c>
      <c r="C145" s="151">
        <v>7332</v>
      </c>
      <c r="D145" s="151">
        <v>7664</v>
      </c>
      <c r="E145" s="174">
        <f t="shared" si="144"/>
        <v>4.5280960174577194</v>
      </c>
      <c r="F145" s="151">
        <v>17020</v>
      </c>
      <c r="G145" s="151">
        <v>17624</v>
      </c>
      <c r="H145" s="153">
        <f t="shared" si="145"/>
        <v>3.5487661574618095</v>
      </c>
      <c r="I145" s="203">
        <v>11942</v>
      </c>
      <c r="J145" s="151">
        <v>10274</v>
      </c>
      <c r="K145" s="153">
        <f t="shared" si="146"/>
        <v>-13.967509629877743</v>
      </c>
      <c r="L145" s="203">
        <v>21883</v>
      </c>
      <c r="M145" s="151">
        <v>17906</v>
      </c>
      <c r="N145" s="148">
        <f t="shared" si="147"/>
        <v>-18.17392496458438</v>
      </c>
      <c r="O145" s="590"/>
      <c r="P145" s="591"/>
      <c r="Q145" s="592"/>
      <c r="R145" s="590"/>
      <c r="S145" s="591"/>
      <c r="T145" s="592"/>
      <c r="U145" s="590"/>
      <c r="V145" s="591"/>
      <c r="W145" s="592"/>
      <c r="X145" s="590"/>
      <c r="Y145" s="591"/>
      <c r="Z145" s="592"/>
      <c r="AA145" s="590"/>
      <c r="AB145" s="591"/>
      <c r="AC145" s="592"/>
      <c r="AD145" s="590"/>
      <c r="AE145" s="591"/>
      <c r="AF145" s="592"/>
      <c r="AG145" s="590"/>
      <c r="AH145" s="591"/>
      <c r="AI145" s="592"/>
      <c r="AJ145" s="590"/>
      <c r="AK145" s="591"/>
      <c r="AL145" s="592"/>
      <c r="AM145" s="590"/>
      <c r="AN145" s="591"/>
      <c r="AO145" s="592"/>
      <c r="AP145" s="590"/>
      <c r="AQ145" s="591"/>
      <c r="AR145" s="592"/>
      <c r="AS145" s="590"/>
      <c r="AT145" s="591"/>
      <c r="AU145" s="592"/>
      <c r="AV145" s="590"/>
      <c r="AW145" s="591"/>
      <c r="AX145" s="592"/>
      <c r="AY145" s="590"/>
      <c r="AZ145" s="591"/>
      <c r="BA145" s="592"/>
      <c r="BB145" s="590"/>
      <c r="BC145" s="591"/>
      <c r="BD145" s="592"/>
    </row>
    <row r="146" spans="1:56" x14ac:dyDescent="0.2">
      <c r="A146" s="133"/>
      <c r="B146" s="149" t="s">
        <v>120</v>
      </c>
      <c r="C146" s="131"/>
      <c r="D146" s="131"/>
      <c r="E146" s="173">
        <f t="shared" si="144"/>
        <v>0</v>
      </c>
      <c r="F146" s="131"/>
      <c r="G146" s="131"/>
      <c r="H146" s="152">
        <f t="shared" si="145"/>
        <v>0</v>
      </c>
      <c r="I146" s="130"/>
      <c r="J146" s="131"/>
      <c r="K146" s="152"/>
      <c r="L146" s="130"/>
      <c r="M146" s="131"/>
      <c r="N146" s="132"/>
      <c r="O146" s="587"/>
      <c r="P146" s="588"/>
      <c r="Q146" s="589"/>
      <c r="R146" s="587"/>
      <c r="S146" s="588"/>
      <c r="T146" s="589"/>
      <c r="U146" s="587"/>
      <c r="V146" s="588"/>
      <c r="W146" s="589"/>
      <c r="X146" s="587"/>
      <c r="Y146" s="588"/>
      <c r="Z146" s="589"/>
      <c r="AA146" s="587"/>
      <c r="AB146" s="588"/>
      <c r="AC146" s="589"/>
      <c r="AD146" s="587"/>
      <c r="AE146" s="588"/>
      <c r="AF146" s="589"/>
      <c r="AG146" s="587"/>
      <c r="AH146" s="588"/>
      <c r="AI146" s="589"/>
      <c r="AJ146" s="587"/>
      <c r="AK146" s="588"/>
      <c r="AL146" s="589"/>
      <c r="AM146" s="587"/>
      <c r="AN146" s="588"/>
      <c r="AO146" s="589"/>
      <c r="AP146" s="587"/>
      <c r="AQ146" s="588"/>
      <c r="AR146" s="589"/>
      <c r="AS146" s="587"/>
      <c r="AT146" s="588"/>
      <c r="AU146" s="589"/>
      <c r="AV146" s="587"/>
      <c r="AW146" s="588"/>
      <c r="AX146" s="589"/>
      <c r="AY146" s="587"/>
      <c r="AZ146" s="588"/>
      <c r="BA146" s="589"/>
      <c r="BB146" s="587"/>
      <c r="BC146" s="588"/>
      <c r="BD146" s="589"/>
    </row>
    <row r="147" spans="1:56" x14ac:dyDescent="0.2">
      <c r="A147" s="133"/>
      <c r="B147" s="149" t="s">
        <v>121</v>
      </c>
      <c r="C147" s="131">
        <v>3984</v>
      </c>
      <c r="D147" s="131">
        <v>4148</v>
      </c>
      <c r="E147" s="173">
        <f t="shared" si="144"/>
        <v>4.1164658634538149</v>
      </c>
      <c r="F147" s="131">
        <v>9230</v>
      </c>
      <c r="G147" s="131">
        <v>9791</v>
      </c>
      <c r="H147" s="152">
        <f t="shared" si="145"/>
        <v>6.0780065005417123</v>
      </c>
      <c r="I147" s="130"/>
      <c r="J147" s="131"/>
      <c r="K147" s="152"/>
      <c r="L147" s="130"/>
      <c r="M147" s="131"/>
      <c r="N147" s="132"/>
      <c r="O147" s="587"/>
      <c r="P147" s="588"/>
      <c r="Q147" s="589"/>
      <c r="R147" s="587"/>
      <c r="S147" s="588"/>
      <c r="T147" s="589"/>
      <c r="U147" s="587"/>
      <c r="V147" s="588"/>
      <c r="W147" s="589"/>
      <c r="X147" s="587"/>
      <c r="Y147" s="588"/>
      <c r="Z147" s="589"/>
      <c r="AA147" s="587"/>
      <c r="AB147" s="588"/>
      <c r="AC147" s="589"/>
      <c r="AD147" s="587"/>
      <c r="AE147" s="588"/>
      <c r="AF147" s="589"/>
      <c r="AG147" s="587"/>
      <c r="AH147" s="588"/>
      <c r="AI147" s="589"/>
      <c r="AJ147" s="587"/>
      <c r="AK147" s="588"/>
      <c r="AL147" s="589"/>
      <c r="AM147" s="587"/>
      <c r="AN147" s="588"/>
      <c r="AO147" s="589"/>
      <c r="AP147" s="587"/>
      <c r="AQ147" s="588"/>
      <c r="AR147" s="589"/>
      <c r="AS147" s="587"/>
      <c r="AT147" s="588"/>
      <c r="AU147" s="589"/>
      <c r="AV147" s="587"/>
      <c r="AW147" s="588"/>
      <c r="AX147" s="589"/>
      <c r="AY147" s="587"/>
      <c r="AZ147" s="588"/>
      <c r="BA147" s="589"/>
      <c r="BB147" s="587"/>
      <c r="BC147" s="588"/>
      <c r="BD147" s="589"/>
    </row>
    <row r="148" spans="1:56" x14ac:dyDescent="0.2">
      <c r="A148" s="133"/>
      <c r="B148" s="149" t="s">
        <v>122</v>
      </c>
      <c r="C148" s="131">
        <v>3414</v>
      </c>
      <c r="D148" s="131">
        <v>3390</v>
      </c>
      <c r="E148" s="596">
        <f t="shared" si="144"/>
        <v>-0.70298769771528991</v>
      </c>
      <c r="F148" s="131">
        <v>7512</v>
      </c>
      <c r="G148" s="131">
        <v>7944</v>
      </c>
      <c r="H148" s="152">
        <f t="shared" si="145"/>
        <v>5.7507987220447285</v>
      </c>
      <c r="I148" s="130"/>
      <c r="J148" s="131"/>
      <c r="K148" s="152"/>
      <c r="L148" s="130"/>
      <c r="M148" s="131"/>
      <c r="N148" s="132"/>
      <c r="O148" s="587"/>
      <c r="P148" s="588"/>
      <c r="Q148" s="589"/>
      <c r="R148" s="587"/>
      <c r="S148" s="588"/>
      <c r="T148" s="589"/>
      <c r="U148" s="587"/>
      <c r="V148" s="588"/>
      <c r="W148" s="589"/>
      <c r="X148" s="587"/>
      <c r="Y148" s="588"/>
      <c r="Z148" s="589"/>
      <c r="AA148" s="587"/>
      <c r="AB148" s="588"/>
      <c r="AC148" s="589"/>
      <c r="AD148" s="587"/>
      <c r="AE148" s="588"/>
      <c r="AF148" s="589"/>
      <c r="AG148" s="587"/>
      <c r="AH148" s="588"/>
      <c r="AI148" s="589"/>
      <c r="AJ148" s="587"/>
      <c r="AK148" s="588"/>
      <c r="AL148" s="589"/>
      <c r="AM148" s="587"/>
      <c r="AN148" s="588"/>
      <c r="AO148" s="589"/>
      <c r="AP148" s="587"/>
      <c r="AQ148" s="588"/>
      <c r="AR148" s="589"/>
      <c r="AS148" s="587"/>
      <c r="AT148" s="588"/>
      <c r="AU148" s="589"/>
      <c r="AV148" s="587"/>
      <c r="AW148" s="588"/>
      <c r="AX148" s="589"/>
      <c r="AY148" s="587"/>
      <c r="AZ148" s="588"/>
      <c r="BA148" s="589"/>
      <c r="BB148" s="587"/>
      <c r="BC148" s="588"/>
      <c r="BD148" s="589"/>
    </row>
    <row r="149" spans="1:56" x14ac:dyDescent="0.2">
      <c r="A149" s="133"/>
      <c r="B149" s="149" t="s">
        <v>58</v>
      </c>
      <c r="C149" s="131">
        <v>3450</v>
      </c>
      <c r="D149" s="131">
        <v>3420</v>
      </c>
      <c r="E149" s="596">
        <f t="shared" si="144"/>
        <v>-0.86956521739130432</v>
      </c>
      <c r="F149" s="131">
        <v>8134</v>
      </c>
      <c r="G149" s="131">
        <v>8370</v>
      </c>
      <c r="H149" s="152">
        <f t="shared" si="145"/>
        <v>2.9014015244652076</v>
      </c>
      <c r="I149" s="130"/>
      <c r="J149" s="131"/>
      <c r="K149" s="152"/>
      <c r="L149" s="130"/>
      <c r="M149" s="131"/>
      <c r="N149" s="132"/>
      <c r="O149" s="587"/>
      <c r="P149" s="588"/>
      <c r="Q149" s="589"/>
      <c r="R149" s="587"/>
      <c r="S149" s="588"/>
      <c r="T149" s="589"/>
      <c r="U149" s="587"/>
      <c r="V149" s="588"/>
      <c r="W149" s="589"/>
      <c r="X149" s="587"/>
      <c r="Y149" s="588"/>
      <c r="Z149" s="589"/>
      <c r="AA149" s="587"/>
      <c r="AB149" s="588"/>
      <c r="AC149" s="589"/>
      <c r="AD149" s="587"/>
      <c r="AE149" s="588"/>
      <c r="AF149" s="589"/>
      <c r="AG149" s="587"/>
      <c r="AH149" s="588"/>
      <c r="AI149" s="589"/>
      <c r="AJ149" s="587"/>
      <c r="AK149" s="588"/>
      <c r="AL149" s="589"/>
      <c r="AM149" s="587"/>
      <c r="AN149" s="588"/>
      <c r="AO149" s="589"/>
      <c r="AP149" s="587"/>
      <c r="AQ149" s="588"/>
      <c r="AR149" s="589"/>
      <c r="AS149" s="587"/>
      <c r="AT149" s="588"/>
      <c r="AU149" s="589"/>
      <c r="AV149" s="587"/>
      <c r="AW149" s="588"/>
      <c r="AX149" s="589"/>
      <c r="AY149" s="587"/>
      <c r="AZ149" s="588"/>
      <c r="BA149" s="589"/>
      <c r="BB149" s="587"/>
      <c r="BC149" s="588"/>
      <c r="BD149" s="589"/>
    </row>
    <row r="150" spans="1:56" s="135" customFormat="1" ht="20.25" customHeight="1" x14ac:dyDescent="0.25">
      <c r="A150" s="134"/>
      <c r="B150" s="209" t="s">
        <v>128</v>
      </c>
      <c r="C150" s="151">
        <v>3573</v>
      </c>
      <c r="D150" s="151">
        <v>3776</v>
      </c>
      <c r="E150" s="174">
        <f t="shared" si="144"/>
        <v>5.6815001399384268</v>
      </c>
      <c r="F150" s="151">
        <v>8071</v>
      </c>
      <c r="G150" s="151">
        <v>8277</v>
      </c>
      <c r="H150" s="153">
        <f t="shared" si="145"/>
        <v>2.552347912278528</v>
      </c>
      <c r="I150" s="203"/>
      <c r="J150" s="151"/>
      <c r="K150" s="153"/>
      <c r="L150" s="203"/>
      <c r="M150" s="151"/>
      <c r="N150" s="148"/>
      <c r="O150" s="590"/>
      <c r="P150" s="591"/>
      <c r="Q150" s="592"/>
      <c r="R150" s="590"/>
      <c r="S150" s="591"/>
      <c r="T150" s="592"/>
      <c r="U150" s="590"/>
      <c r="V150" s="591"/>
      <c r="W150" s="592"/>
      <c r="X150" s="590"/>
      <c r="Y150" s="591"/>
      <c r="Z150" s="592"/>
      <c r="AA150" s="590"/>
      <c r="AB150" s="591"/>
      <c r="AC150" s="592"/>
      <c r="AD150" s="590"/>
      <c r="AE150" s="591"/>
      <c r="AF150" s="592"/>
      <c r="AG150" s="590"/>
      <c r="AH150" s="591"/>
      <c r="AI150" s="592"/>
      <c r="AJ150" s="590"/>
      <c r="AK150" s="591"/>
      <c r="AL150" s="592"/>
      <c r="AM150" s="590"/>
      <c r="AN150" s="591"/>
      <c r="AO150" s="592"/>
      <c r="AP150" s="590"/>
      <c r="AQ150" s="591"/>
      <c r="AR150" s="592"/>
      <c r="AS150" s="590"/>
      <c r="AT150" s="591"/>
      <c r="AU150" s="592"/>
      <c r="AV150" s="590"/>
      <c r="AW150" s="591"/>
      <c r="AX150" s="592"/>
      <c r="AY150" s="590"/>
      <c r="AZ150" s="591"/>
      <c r="BA150" s="592"/>
      <c r="BB150" s="590"/>
      <c r="BC150" s="591"/>
      <c r="BD150" s="592"/>
    </row>
    <row r="151" spans="1:56" x14ac:dyDescent="0.2">
      <c r="A151" s="133"/>
      <c r="B151" s="149" t="s">
        <v>59</v>
      </c>
      <c r="C151" s="131"/>
      <c r="D151" s="131"/>
      <c r="E151" s="173">
        <f t="shared" si="144"/>
        <v>0</v>
      </c>
      <c r="F151" s="131"/>
      <c r="G151" s="131"/>
      <c r="H151" s="152">
        <f t="shared" si="145"/>
        <v>0</v>
      </c>
      <c r="I151" s="130"/>
      <c r="J151" s="131"/>
      <c r="K151" s="152"/>
      <c r="L151" s="130"/>
      <c r="M151" s="131"/>
      <c r="N151" s="132"/>
      <c r="O151" s="587"/>
      <c r="P151" s="588"/>
      <c r="Q151" s="589"/>
      <c r="R151" s="587"/>
      <c r="S151" s="588"/>
      <c r="T151" s="589"/>
      <c r="U151" s="587"/>
      <c r="V151" s="588"/>
      <c r="W151" s="589"/>
      <c r="X151" s="587"/>
      <c r="Y151" s="588"/>
      <c r="Z151" s="589"/>
      <c r="AA151" s="587"/>
      <c r="AB151" s="588"/>
      <c r="AC151" s="589"/>
      <c r="AD151" s="587"/>
      <c r="AE151" s="588"/>
      <c r="AF151" s="589"/>
      <c r="AG151" s="587"/>
      <c r="AH151" s="588"/>
      <c r="AI151" s="589"/>
      <c r="AJ151" s="587"/>
      <c r="AK151" s="588"/>
      <c r="AL151" s="589"/>
      <c r="AM151" s="587"/>
      <c r="AN151" s="588"/>
      <c r="AO151" s="589"/>
      <c r="AP151" s="587"/>
      <c r="AQ151" s="588"/>
      <c r="AR151" s="589"/>
      <c r="AS151" s="587"/>
      <c r="AT151" s="588"/>
      <c r="AU151" s="589"/>
      <c r="AV151" s="587"/>
      <c r="AW151" s="588"/>
      <c r="AX151" s="589"/>
      <c r="AY151" s="587"/>
      <c r="AZ151" s="588"/>
      <c r="BA151" s="589"/>
      <c r="BB151" s="587"/>
      <c r="BC151" s="588"/>
      <c r="BD151" s="589"/>
    </row>
    <row r="152" spans="1:56" x14ac:dyDescent="0.2">
      <c r="A152" s="133"/>
      <c r="B152" s="149" t="s">
        <v>111</v>
      </c>
      <c r="C152" s="131"/>
      <c r="D152" s="131"/>
      <c r="E152" s="173">
        <f t="shared" si="144"/>
        <v>0</v>
      </c>
      <c r="F152" s="131"/>
      <c r="G152" s="131"/>
      <c r="H152" s="152">
        <f t="shared" si="145"/>
        <v>0</v>
      </c>
      <c r="I152" s="130"/>
      <c r="J152" s="131"/>
      <c r="K152" s="152"/>
      <c r="L152" s="130"/>
      <c r="M152" s="131"/>
      <c r="N152" s="132"/>
      <c r="O152" s="587"/>
      <c r="P152" s="588"/>
      <c r="Q152" s="589"/>
      <c r="R152" s="587"/>
      <c r="S152" s="588"/>
      <c r="T152" s="589"/>
      <c r="U152" s="587"/>
      <c r="V152" s="588"/>
      <c r="W152" s="589"/>
      <c r="X152" s="587"/>
      <c r="Y152" s="588"/>
      <c r="Z152" s="589"/>
      <c r="AA152" s="587"/>
      <c r="AB152" s="588"/>
      <c r="AC152" s="589"/>
      <c r="AD152" s="587"/>
      <c r="AE152" s="588"/>
      <c r="AF152" s="589"/>
      <c r="AG152" s="587"/>
      <c r="AH152" s="588"/>
      <c r="AI152" s="589"/>
      <c r="AJ152" s="587"/>
      <c r="AK152" s="588"/>
      <c r="AL152" s="589"/>
      <c r="AM152" s="587"/>
      <c r="AN152" s="588"/>
      <c r="AO152" s="589"/>
      <c r="AP152" s="587"/>
      <c r="AQ152" s="588"/>
      <c r="AR152" s="589"/>
      <c r="AS152" s="587"/>
      <c r="AT152" s="588"/>
      <c r="AU152" s="589"/>
      <c r="AV152" s="587"/>
      <c r="AW152" s="588"/>
      <c r="AX152" s="589"/>
      <c r="AY152" s="587"/>
      <c r="AZ152" s="588"/>
      <c r="BA152" s="589"/>
      <c r="BB152" s="587"/>
      <c r="BC152" s="588"/>
      <c r="BD152" s="589"/>
    </row>
    <row r="153" spans="1:56" x14ac:dyDescent="0.2">
      <c r="A153" s="133"/>
      <c r="B153" s="149" t="s">
        <v>112</v>
      </c>
      <c r="C153" s="131"/>
      <c r="D153" s="131"/>
      <c r="E153" s="173"/>
      <c r="F153" s="131"/>
      <c r="G153" s="131"/>
      <c r="H153" s="152">
        <f t="shared" si="145"/>
        <v>0</v>
      </c>
      <c r="I153" s="130"/>
      <c r="J153" s="131"/>
      <c r="K153" s="152"/>
      <c r="L153" s="130"/>
      <c r="M153" s="131"/>
      <c r="N153" s="132"/>
      <c r="O153" s="587"/>
      <c r="P153" s="588"/>
      <c r="Q153" s="589"/>
      <c r="R153" s="587"/>
      <c r="S153" s="588"/>
      <c r="T153" s="589"/>
      <c r="U153" s="587"/>
      <c r="V153" s="588"/>
      <c r="W153" s="589"/>
      <c r="X153" s="587"/>
      <c r="Y153" s="588"/>
      <c r="Z153" s="589"/>
      <c r="AA153" s="587"/>
      <c r="AB153" s="588"/>
      <c r="AC153" s="589"/>
      <c r="AD153" s="587"/>
      <c r="AE153" s="588"/>
      <c r="AF153" s="589"/>
      <c r="AG153" s="587"/>
      <c r="AH153" s="588"/>
      <c r="AI153" s="589"/>
      <c r="AJ153" s="587"/>
      <c r="AK153" s="588"/>
      <c r="AL153" s="589"/>
      <c r="AM153" s="587"/>
      <c r="AN153" s="588"/>
      <c r="AO153" s="589"/>
      <c r="AP153" s="587"/>
      <c r="AQ153" s="588"/>
      <c r="AR153" s="589"/>
      <c r="AS153" s="587"/>
      <c r="AT153" s="588"/>
      <c r="AU153" s="589"/>
      <c r="AV153" s="587"/>
      <c r="AW153" s="588"/>
      <c r="AX153" s="589"/>
      <c r="AY153" s="587"/>
      <c r="AZ153" s="588"/>
      <c r="BA153" s="589"/>
      <c r="BB153" s="587"/>
      <c r="BC153" s="588"/>
      <c r="BD153" s="589"/>
    </row>
    <row r="154" spans="1:56" s="135" customFormat="1" ht="21.75" customHeight="1" x14ac:dyDescent="0.25">
      <c r="A154" s="134"/>
      <c r="B154" s="210" t="s">
        <v>109</v>
      </c>
      <c r="C154" s="151"/>
      <c r="D154" s="151"/>
      <c r="E154" s="174">
        <f>IF(C154&gt;0,(((D154-C154)/C154)*100),0)</f>
        <v>0</v>
      </c>
      <c r="F154" s="151"/>
      <c r="G154" s="151"/>
      <c r="H154" s="153">
        <f t="shared" si="145"/>
        <v>0</v>
      </c>
      <c r="I154" s="203"/>
      <c r="J154" s="151"/>
      <c r="K154" s="153"/>
      <c r="L154" s="203"/>
      <c r="M154" s="151"/>
      <c r="N154" s="148"/>
      <c r="O154" s="590"/>
      <c r="P154" s="591"/>
      <c r="Q154" s="592"/>
      <c r="R154" s="590"/>
      <c r="S154" s="591"/>
      <c r="T154" s="592"/>
      <c r="U154" s="590"/>
      <c r="V154" s="591"/>
      <c r="W154" s="592"/>
      <c r="X154" s="590"/>
      <c r="Y154" s="591"/>
      <c r="Z154" s="592"/>
      <c r="AA154" s="590"/>
      <c r="AB154" s="591"/>
      <c r="AC154" s="592"/>
      <c r="AD154" s="590"/>
      <c r="AE154" s="591"/>
      <c r="AF154" s="592"/>
      <c r="AG154" s="590"/>
      <c r="AH154" s="591"/>
      <c r="AI154" s="592"/>
      <c r="AJ154" s="590"/>
      <c r="AK154" s="591"/>
      <c r="AL154" s="592"/>
      <c r="AM154" s="590"/>
      <c r="AN154" s="591"/>
      <c r="AO154" s="592"/>
      <c r="AP154" s="590"/>
      <c r="AQ154" s="591"/>
      <c r="AR154" s="592"/>
      <c r="AS154" s="590"/>
      <c r="AT154" s="591"/>
      <c r="AU154" s="592"/>
      <c r="AV154" s="590"/>
      <c r="AW154" s="591"/>
      <c r="AX154" s="592"/>
      <c r="AY154" s="590"/>
      <c r="AZ154" s="591"/>
      <c r="BA154" s="592"/>
      <c r="BB154" s="590"/>
      <c r="BC154" s="591"/>
      <c r="BD154" s="592"/>
    </row>
    <row r="155" spans="1:56" x14ac:dyDescent="0.2">
      <c r="A155" s="136"/>
      <c r="B155" s="211" t="s">
        <v>60</v>
      </c>
      <c r="C155" s="205"/>
      <c r="D155" s="137"/>
      <c r="E155" s="175"/>
      <c r="F155" s="205"/>
      <c r="G155" s="137"/>
      <c r="H155" s="201"/>
      <c r="I155" s="204"/>
      <c r="J155" s="137"/>
      <c r="K155" s="201"/>
      <c r="L155" s="204"/>
      <c r="M155" s="137"/>
      <c r="N155" s="201"/>
      <c r="O155" s="204">
        <v>25602</v>
      </c>
      <c r="P155" s="137">
        <v>26125</v>
      </c>
      <c r="Q155" s="138">
        <f t="shared" ref="Q155" si="148">IF(O155&gt;0,(((P155-O155)/O155)*100),0)</f>
        <v>2.0428091555347239</v>
      </c>
      <c r="R155" s="204">
        <v>37292</v>
      </c>
      <c r="S155" s="137">
        <v>38075</v>
      </c>
      <c r="T155" s="138">
        <f t="shared" ref="T155" si="149">IF(R155&gt;0,(((S155-R155)/R155)*100),0)</f>
        <v>2.0996460366834708</v>
      </c>
      <c r="U155" s="204">
        <v>28307</v>
      </c>
      <c r="V155" s="137">
        <v>29883</v>
      </c>
      <c r="W155" s="138">
        <f t="shared" ref="W155" si="150">IF(U155&gt;0,(((V155-U155)/U155)*100),0)</f>
        <v>5.5675274667043491</v>
      </c>
      <c r="X155" s="204">
        <v>50617</v>
      </c>
      <c r="Y155" s="137">
        <v>53532</v>
      </c>
      <c r="Z155" s="138">
        <f t="shared" ref="Z155" si="151">IF(X155&gt;0,(((Y155-X155)/X155)*100),0)</f>
        <v>5.7589347452436925</v>
      </c>
      <c r="AA155" s="204">
        <v>26544</v>
      </c>
      <c r="AB155" s="137">
        <v>28023</v>
      </c>
      <c r="AC155" s="138">
        <f t="shared" ref="AC155" si="152">IF(AA155&gt;0,(((AB155-AA155)/AA155)*100),0)</f>
        <v>5.5718806509945749</v>
      </c>
      <c r="AD155" s="204">
        <v>55979</v>
      </c>
      <c r="AE155" s="137">
        <v>59224</v>
      </c>
      <c r="AF155" s="138">
        <f t="shared" ref="AF155" si="153">IF(AD155&gt;0,(((AE155-AD155)/AD155)*100),0)</f>
        <v>5.7968166633916285</v>
      </c>
      <c r="AG155" s="204">
        <v>22295</v>
      </c>
      <c r="AH155" s="137">
        <v>23223</v>
      </c>
      <c r="AI155" s="138">
        <f t="shared" ref="AI155" si="154">IF(AG155&gt;0,(((AH155-AG155)/AG155)*100),0)</f>
        <v>4.1623682440008967</v>
      </c>
      <c r="AJ155" s="204">
        <v>40800</v>
      </c>
      <c r="AK155" s="137">
        <v>42543</v>
      </c>
      <c r="AL155" s="138">
        <f t="shared" ref="AL155" si="155">IF(AJ155&gt;0,(((AK155-AJ155)/AJ155)*100),0)</f>
        <v>4.2720588235294112</v>
      </c>
      <c r="AM155" s="204"/>
      <c r="AN155" s="137"/>
      <c r="AO155" s="138">
        <f t="shared" ref="AO155" si="156">IF(AM155&gt;0,(((AN155-AM155)/AM155)*100),0)</f>
        <v>0</v>
      </c>
      <c r="AP155" s="204"/>
      <c r="AQ155" s="137"/>
      <c r="AR155" s="138">
        <f t="shared" ref="AR155" si="157">IF(AP155&gt;0,(((AQ155-AP155)/AP155)*100),0)</f>
        <v>0</v>
      </c>
      <c r="AS155" s="204"/>
      <c r="AT155" s="137"/>
      <c r="AU155" s="138">
        <f t="shared" ref="AU155" si="158">IF(AS155&gt;0,(((AT155-AS155)/AS155)*100),0)</f>
        <v>0</v>
      </c>
      <c r="AV155" s="204"/>
      <c r="AW155" s="137"/>
      <c r="AX155" s="138">
        <f t="shared" ref="AX155" si="159">IF(AV155&gt;0,(((AW155-AV155)/AV155)*100),0)</f>
        <v>0</v>
      </c>
      <c r="AY155" s="204"/>
      <c r="AZ155" s="137"/>
      <c r="BA155" s="138">
        <f t="shared" ref="BA155" si="160">IF(AY155&gt;0,(((AZ155-AY155)/AY155)*100),0)</f>
        <v>0</v>
      </c>
      <c r="BB155" s="204"/>
      <c r="BC155" s="137"/>
      <c r="BD155" s="138">
        <f t="shared" ref="BD155" si="161">IF(BB155&gt;0,(((BC155-BB155)/BB155)*100),0)</f>
        <v>0</v>
      </c>
    </row>
    <row r="156" spans="1:56" x14ac:dyDescent="0.2">
      <c r="A156" s="129" t="s">
        <v>137</v>
      </c>
      <c r="B156" s="149" t="s">
        <v>114</v>
      </c>
      <c r="C156" s="131">
        <v>5820</v>
      </c>
      <c r="D156" s="131">
        <v>6300</v>
      </c>
      <c r="E156" s="173">
        <f t="shared" ref="E156:E169" si="162">IF(C156&gt;0,(((D156-C156)/C156)*100),0)</f>
        <v>8.2474226804123703</v>
      </c>
      <c r="F156" s="131">
        <v>14230</v>
      </c>
      <c r="G156" s="131">
        <v>15138</v>
      </c>
      <c r="H156" s="152">
        <f t="shared" ref="H156:H171" si="163">IF(F156&gt;0,(((G156-F156)/F156)*100),0)</f>
        <v>6.3808854532677444</v>
      </c>
      <c r="I156" s="130">
        <v>5820</v>
      </c>
      <c r="J156" s="131">
        <v>6300</v>
      </c>
      <c r="K156" s="152">
        <f t="shared" ref="K156:K162" si="164">IF(I156&gt;0,(((J156-I156)/I156)*100),0)</f>
        <v>8.2474226804123703</v>
      </c>
      <c r="L156" s="130">
        <v>14230</v>
      </c>
      <c r="M156" s="131">
        <v>15138</v>
      </c>
      <c r="N156" s="132">
        <f t="shared" ref="N156:N162" si="165">IF(L156&gt;0,(((M156-L156)/L156)*100),0)</f>
        <v>6.3808854532677444</v>
      </c>
      <c r="O156" s="587"/>
      <c r="P156" s="588"/>
      <c r="Q156" s="589"/>
      <c r="R156" s="587"/>
      <c r="S156" s="588"/>
      <c r="T156" s="589"/>
      <c r="U156" s="587"/>
      <c r="V156" s="588"/>
      <c r="W156" s="589"/>
      <c r="X156" s="587"/>
      <c r="Y156" s="588"/>
      <c r="Z156" s="589"/>
      <c r="AA156" s="587"/>
      <c r="AB156" s="588"/>
      <c r="AC156" s="589"/>
      <c r="AD156" s="587"/>
      <c r="AE156" s="588"/>
      <c r="AF156" s="589"/>
      <c r="AG156" s="587"/>
      <c r="AH156" s="588"/>
      <c r="AI156" s="589"/>
      <c r="AJ156" s="587"/>
      <c r="AK156" s="588"/>
      <c r="AL156" s="589"/>
      <c r="AM156" s="587"/>
      <c r="AN156" s="588"/>
      <c r="AO156" s="589"/>
      <c r="AP156" s="587"/>
      <c r="AQ156" s="588"/>
      <c r="AR156" s="589"/>
      <c r="AS156" s="587"/>
      <c r="AT156" s="588"/>
      <c r="AU156" s="589"/>
      <c r="AV156" s="587"/>
      <c r="AW156" s="588"/>
      <c r="AX156" s="589"/>
      <c r="AY156" s="587"/>
      <c r="AZ156" s="588"/>
      <c r="BA156" s="589"/>
      <c r="BB156" s="587"/>
      <c r="BC156" s="588"/>
      <c r="BD156" s="589"/>
    </row>
    <row r="157" spans="1:56" x14ac:dyDescent="0.2">
      <c r="A157" s="133"/>
      <c r="B157" s="149" t="s">
        <v>115</v>
      </c>
      <c r="C157" s="131">
        <v>5649</v>
      </c>
      <c r="D157" s="131">
        <v>6135</v>
      </c>
      <c r="E157" s="173">
        <f t="shared" si="162"/>
        <v>8.6032926181625076</v>
      </c>
      <c r="F157" s="131">
        <v>14147</v>
      </c>
      <c r="G157" s="131">
        <v>15471</v>
      </c>
      <c r="H157" s="152">
        <f t="shared" si="163"/>
        <v>9.3588746730755634</v>
      </c>
      <c r="I157" s="130">
        <v>5649</v>
      </c>
      <c r="J157" s="131">
        <v>6135</v>
      </c>
      <c r="K157" s="152">
        <f t="shared" si="164"/>
        <v>8.6032926181625076</v>
      </c>
      <c r="L157" s="130">
        <v>14147</v>
      </c>
      <c r="M157" s="131">
        <v>15471</v>
      </c>
      <c r="N157" s="132">
        <f t="shared" si="165"/>
        <v>9.3588746730755634</v>
      </c>
      <c r="O157" s="587"/>
      <c r="P157" s="588"/>
      <c r="Q157" s="589"/>
      <c r="R157" s="587"/>
      <c r="S157" s="588"/>
      <c r="T157" s="589"/>
      <c r="U157" s="587"/>
      <c r="V157" s="588"/>
      <c r="W157" s="589"/>
      <c r="X157" s="587"/>
      <c r="Y157" s="588"/>
      <c r="Z157" s="589"/>
      <c r="AA157" s="587"/>
      <c r="AB157" s="588"/>
      <c r="AC157" s="589"/>
      <c r="AD157" s="587"/>
      <c r="AE157" s="588"/>
      <c r="AF157" s="589"/>
      <c r="AG157" s="587"/>
      <c r="AH157" s="588"/>
      <c r="AI157" s="589"/>
      <c r="AJ157" s="587"/>
      <c r="AK157" s="588"/>
      <c r="AL157" s="589"/>
      <c r="AM157" s="587"/>
      <c r="AN157" s="588"/>
      <c r="AO157" s="589"/>
      <c r="AP157" s="587"/>
      <c r="AQ157" s="588"/>
      <c r="AR157" s="589"/>
      <c r="AS157" s="587"/>
      <c r="AT157" s="588"/>
      <c r="AU157" s="589"/>
      <c r="AV157" s="587"/>
      <c r="AW157" s="588"/>
      <c r="AX157" s="589"/>
      <c r="AY157" s="587"/>
      <c r="AZ157" s="588"/>
      <c r="BA157" s="589"/>
      <c r="BB157" s="587"/>
      <c r="BC157" s="588"/>
      <c r="BD157" s="589"/>
    </row>
    <row r="158" spans="1:56" x14ac:dyDescent="0.2">
      <c r="A158" s="133"/>
      <c r="B158" s="149" t="s">
        <v>116</v>
      </c>
      <c r="C158" s="131"/>
      <c r="D158" s="131"/>
      <c r="E158" s="173">
        <f t="shared" si="162"/>
        <v>0</v>
      </c>
      <c r="F158" s="131"/>
      <c r="G158" s="131"/>
      <c r="H158" s="152">
        <f t="shared" si="163"/>
        <v>0</v>
      </c>
      <c r="I158" s="130"/>
      <c r="J158" s="131"/>
      <c r="K158" s="152">
        <f t="shared" si="164"/>
        <v>0</v>
      </c>
      <c r="L158" s="130"/>
      <c r="M158" s="131"/>
      <c r="N158" s="132">
        <f t="shared" si="165"/>
        <v>0</v>
      </c>
      <c r="O158" s="587"/>
      <c r="P158" s="588"/>
      <c r="Q158" s="589"/>
      <c r="R158" s="587"/>
      <c r="S158" s="588"/>
      <c r="T158" s="589"/>
      <c r="U158" s="587"/>
      <c r="V158" s="588"/>
      <c r="W158" s="589"/>
      <c r="X158" s="587"/>
      <c r="Y158" s="588"/>
      <c r="Z158" s="589"/>
      <c r="AA158" s="587"/>
      <c r="AB158" s="588"/>
      <c r="AC158" s="589"/>
      <c r="AD158" s="587"/>
      <c r="AE158" s="588"/>
      <c r="AF158" s="589"/>
      <c r="AG158" s="587"/>
      <c r="AH158" s="588"/>
      <c r="AI158" s="589"/>
      <c r="AJ158" s="587"/>
      <c r="AK158" s="588"/>
      <c r="AL158" s="589"/>
      <c r="AM158" s="587"/>
      <c r="AN158" s="588"/>
      <c r="AO158" s="589"/>
      <c r="AP158" s="587"/>
      <c r="AQ158" s="588"/>
      <c r="AR158" s="589"/>
      <c r="AS158" s="587"/>
      <c r="AT158" s="588"/>
      <c r="AU158" s="589"/>
      <c r="AV158" s="587"/>
      <c r="AW158" s="588"/>
      <c r="AX158" s="589"/>
      <c r="AY158" s="587"/>
      <c r="AZ158" s="588"/>
      <c r="BA158" s="589"/>
      <c r="BB158" s="587"/>
      <c r="BC158" s="588"/>
      <c r="BD158" s="589"/>
    </row>
    <row r="159" spans="1:56" x14ac:dyDescent="0.2">
      <c r="A159" s="133"/>
      <c r="B159" s="149" t="s">
        <v>117</v>
      </c>
      <c r="C159" s="131">
        <v>5247</v>
      </c>
      <c r="D159" s="131">
        <v>5712</v>
      </c>
      <c r="E159" s="173">
        <f t="shared" si="162"/>
        <v>8.862206975414523</v>
      </c>
      <c r="F159" s="131">
        <v>13080</v>
      </c>
      <c r="G159" s="131">
        <v>14076</v>
      </c>
      <c r="H159" s="152">
        <f t="shared" si="163"/>
        <v>7.6146788990825689</v>
      </c>
      <c r="I159" s="130">
        <v>5247</v>
      </c>
      <c r="J159" s="131">
        <v>5712</v>
      </c>
      <c r="K159" s="152">
        <f t="shared" si="164"/>
        <v>8.862206975414523</v>
      </c>
      <c r="L159" s="130">
        <v>13080</v>
      </c>
      <c r="M159" s="131">
        <v>14076</v>
      </c>
      <c r="N159" s="132">
        <f t="shared" si="165"/>
        <v>7.6146788990825689</v>
      </c>
      <c r="O159" s="587"/>
      <c r="P159" s="588"/>
      <c r="Q159" s="589"/>
      <c r="R159" s="587"/>
      <c r="S159" s="588"/>
      <c r="T159" s="589"/>
      <c r="U159" s="587"/>
      <c r="V159" s="588"/>
      <c r="W159" s="589"/>
      <c r="X159" s="587"/>
      <c r="Y159" s="588"/>
      <c r="Z159" s="589"/>
      <c r="AA159" s="587"/>
      <c r="AB159" s="588"/>
      <c r="AC159" s="589"/>
      <c r="AD159" s="587"/>
      <c r="AE159" s="588"/>
      <c r="AF159" s="589"/>
      <c r="AG159" s="587"/>
      <c r="AH159" s="588"/>
      <c r="AI159" s="589"/>
      <c r="AJ159" s="587"/>
      <c r="AK159" s="588"/>
      <c r="AL159" s="589"/>
      <c r="AM159" s="587"/>
      <c r="AN159" s="588"/>
      <c r="AO159" s="589"/>
      <c r="AP159" s="587"/>
      <c r="AQ159" s="588"/>
      <c r="AR159" s="589"/>
      <c r="AS159" s="587"/>
      <c r="AT159" s="588"/>
      <c r="AU159" s="589"/>
      <c r="AV159" s="587"/>
      <c r="AW159" s="588"/>
      <c r="AX159" s="589"/>
      <c r="AY159" s="587"/>
      <c r="AZ159" s="588"/>
      <c r="BA159" s="589"/>
      <c r="BB159" s="587"/>
      <c r="BC159" s="588"/>
      <c r="BD159" s="589"/>
    </row>
    <row r="160" spans="1:56" x14ac:dyDescent="0.2">
      <c r="A160" s="133"/>
      <c r="B160" s="149" t="s">
        <v>118</v>
      </c>
      <c r="C160" s="131">
        <v>4876</v>
      </c>
      <c r="D160" s="131">
        <v>5316</v>
      </c>
      <c r="E160" s="173">
        <f t="shared" si="162"/>
        <v>9.0237899917965549</v>
      </c>
      <c r="F160" s="131">
        <v>13287</v>
      </c>
      <c r="G160" s="131">
        <v>14484</v>
      </c>
      <c r="H160" s="152">
        <f t="shared" si="163"/>
        <v>9.0088055994581175</v>
      </c>
      <c r="I160" s="130">
        <v>4876</v>
      </c>
      <c r="J160" s="131">
        <v>5316</v>
      </c>
      <c r="K160" s="152">
        <f t="shared" si="164"/>
        <v>9.0237899917965549</v>
      </c>
      <c r="L160" s="130">
        <v>13287</v>
      </c>
      <c r="M160" s="131">
        <v>14484</v>
      </c>
      <c r="N160" s="132">
        <f t="shared" si="165"/>
        <v>9.0088055994581175</v>
      </c>
      <c r="O160" s="587"/>
      <c r="P160" s="588"/>
      <c r="Q160" s="589"/>
      <c r="R160" s="587"/>
      <c r="S160" s="588"/>
      <c r="T160" s="589"/>
      <c r="U160" s="587"/>
      <c r="V160" s="588"/>
      <c r="W160" s="589"/>
      <c r="X160" s="587"/>
      <c r="Y160" s="588"/>
      <c r="Z160" s="589"/>
      <c r="AA160" s="587"/>
      <c r="AB160" s="588"/>
      <c r="AC160" s="589"/>
      <c r="AD160" s="587"/>
      <c r="AE160" s="588"/>
      <c r="AF160" s="589"/>
      <c r="AG160" s="587"/>
      <c r="AH160" s="588"/>
      <c r="AI160" s="589"/>
      <c r="AJ160" s="587"/>
      <c r="AK160" s="588"/>
      <c r="AL160" s="589"/>
      <c r="AM160" s="587"/>
      <c r="AN160" s="588"/>
      <c r="AO160" s="589"/>
      <c r="AP160" s="587"/>
      <c r="AQ160" s="588"/>
      <c r="AR160" s="589"/>
      <c r="AS160" s="587"/>
      <c r="AT160" s="588"/>
      <c r="AU160" s="589"/>
      <c r="AV160" s="587"/>
      <c r="AW160" s="588"/>
      <c r="AX160" s="589"/>
      <c r="AY160" s="587"/>
      <c r="AZ160" s="588"/>
      <c r="BA160" s="589"/>
      <c r="BB160" s="587"/>
      <c r="BC160" s="588"/>
      <c r="BD160" s="589"/>
    </row>
    <row r="161" spans="1:56" x14ac:dyDescent="0.2">
      <c r="A161" s="133"/>
      <c r="B161" s="149" t="s">
        <v>119</v>
      </c>
      <c r="C161" s="131"/>
      <c r="D161" s="131"/>
      <c r="E161" s="173">
        <f t="shared" si="162"/>
        <v>0</v>
      </c>
      <c r="F161" s="131"/>
      <c r="G161" s="131"/>
      <c r="H161" s="152">
        <f t="shared" si="163"/>
        <v>0</v>
      </c>
      <c r="I161" s="130"/>
      <c r="J161" s="131"/>
      <c r="K161" s="152">
        <f t="shared" si="164"/>
        <v>0</v>
      </c>
      <c r="L161" s="130"/>
      <c r="M161" s="131"/>
      <c r="N161" s="132">
        <f t="shared" si="165"/>
        <v>0</v>
      </c>
      <c r="O161" s="587"/>
      <c r="P161" s="588"/>
      <c r="Q161" s="589"/>
      <c r="R161" s="587"/>
      <c r="S161" s="588"/>
      <c r="T161" s="589"/>
      <c r="U161" s="587"/>
      <c r="V161" s="588"/>
      <c r="W161" s="589"/>
      <c r="X161" s="587"/>
      <c r="Y161" s="588"/>
      <c r="Z161" s="589"/>
      <c r="AA161" s="587"/>
      <c r="AB161" s="588"/>
      <c r="AC161" s="589"/>
      <c r="AD161" s="587"/>
      <c r="AE161" s="588"/>
      <c r="AF161" s="589"/>
      <c r="AG161" s="587"/>
      <c r="AH161" s="588"/>
      <c r="AI161" s="589"/>
      <c r="AJ161" s="587"/>
      <c r="AK161" s="588"/>
      <c r="AL161" s="589"/>
      <c r="AM161" s="587"/>
      <c r="AN161" s="588"/>
      <c r="AO161" s="589"/>
      <c r="AP161" s="587"/>
      <c r="AQ161" s="588"/>
      <c r="AR161" s="589"/>
      <c r="AS161" s="587"/>
      <c r="AT161" s="588"/>
      <c r="AU161" s="589"/>
      <c r="AV161" s="587"/>
      <c r="AW161" s="588"/>
      <c r="AX161" s="589"/>
      <c r="AY161" s="587"/>
      <c r="AZ161" s="588"/>
      <c r="BA161" s="589"/>
      <c r="BB161" s="587"/>
      <c r="BC161" s="588"/>
      <c r="BD161" s="589"/>
    </row>
    <row r="162" spans="1:56" s="135" customFormat="1" ht="15.75" customHeight="1" x14ac:dyDescent="0.25">
      <c r="A162" s="134"/>
      <c r="B162" s="209" t="s">
        <v>79</v>
      </c>
      <c r="C162" s="151">
        <v>5397</v>
      </c>
      <c r="D162" s="151">
        <v>5856</v>
      </c>
      <c r="E162" s="174">
        <f t="shared" si="162"/>
        <v>8.5047248471372985</v>
      </c>
      <c r="F162" s="151">
        <v>13591</v>
      </c>
      <c r="G162" s="151">
        <v>14580</v>
      </c>
      <c r="H162" s="153">
        <f t="shared" si="163"/>
        <v>7.2768744021779117</v>
      </c>
      <c r="I162" s="203">
        <v>5397</v>
      </c>
      <c r="J162" s="151">
        <v>5856</v>
      </c>
      <c r="K162" s="153">
        <f t="shared" si="164"/>
        <v>8.5047248471372985</v>
      </c>
      <c r="L162" s="203">
        <v>13591</v>
      </c>
      <c r="M162" s="151">
        <v>14580</v>
      </c>
      <c r="N162" s="148">
        <f t="shared" si="165"/>
        <v>7.2768744021779117</v>
      </c>
      <c r="O162" s="590"/>
      <c r="P162" s="591"/>
      <c r="Q162" s="592"/>
      <c r="R162" s="590"/>
      <c r="S162" s="591"/>
      <c r="T162" s="592"/>
      <c r="U162" s="590"/>
      <c r="V162" s="591"/>
      <c r="W162" s="592"/>
      <c r="X162" s="590"/>
      <c r="Y162" s="591"/>
      <c r="Z162" s="592"/>
      <c r="AA162" s="590"/>
      <c r="AB162" s="591"/>
      <c r="AC162" s="592"/>
      <c r="AD162" s="590"/>
      <c r="AE162" s="591"/>
      <c r="AF162" s="592"/>
      <c r="AG162" s="590"/>
      <c r="AH162" s="591"/>
      <c r="AI162" s="592"/>
      <c r="AJ162" s="590"/>
      <c r="AK162" s="591"/>
      <c r="AL162" s="592"/>
      <c r="AM162" s="590"/>
      <c r="AN162" s="591"/>
      <c r="AO162" s="592"/>
      <c r="AP162" s="590"/>
      <c r="AQ162" s="591"/>
      <c r="AR162" s="592"/>
      <c r="AS162" s="590"/>
      <c r="AT162" s="591"/>
      <c r="AU162" s="592"/>
      <c r="AV162" s="590"/>
      <c r="AW162" s="591"/>
      <c r="AX162" s="592"/>
      <c r="AY162" s="590"/>
      <c r="AZ162" s="591"/>
      <c r="BA162" s="592"/>
      <c r="BB162" s="590"/>
      <c r="BC162" s="591"/>
      <c r="BD162" s="592"/>
    </row>
    <row r="163" spans="1:56" x14ac:dyDescent="0.2">
      <c r="A163" s="133"/>
      <c r="B163" s="149" t="s">
        <v>120</v>
      </c>
      <c r="C163" s="131"/>
      <c r="D163" s="131"/>
      <c r="E163" s="173">
        <f t="shared" si="162"/>
        <v>0</v>
      </c>
      <c r="F163" s="131"/>
      <c r="G163" s="131"/>
      <c r="H163" s="152">
        <f t="shared" si="163"/>
        <v>0</v>
      </c>
      <c r="I163" s="130"/>
      <c r="J163" s="131"/>
      <c r="K163" s="152"/>
      <c r="L163" s="130"/>
      <c r="M163" s="131"/>
      <c r="N163" s="132"/>
      <c r="O163" s="587"/>
      <c r="P163" s="588"/>
      <c r="Q163" s="589"/>
      <c r="R163" s="587"/>
      <c r="S163" s="588"/>
      <c r="T163" s="589"/>
      <c r="U163" s="587"/>
      <c r="V163" s="588"/>
      <c r="W163" s="589"/>
      <c r="X163" s="587"/>
      <c r="Y163" s="588"/>
      <c r="Z163" s="589"/>
      <c r="AA163" s="587"/>
      <c r="AB163" s="588"/>
      <c r="AC163" s="589"/>
      <c r="AD163" s="587"/>
      <c r="AE163" s="588"/>
      <c r="AF163" s="589"/>
      <c r="AG163" s="587"/>
      <c r="AH163" s="588"/>
      <c r="AI163" s="589"/>
      <c r="AJ163" s="587"/>
      <c r="AK163" s="588"/>
      <c r="AL163" s="589"/>
      <c r="AM163" s="587"/>
      <c r="AN163" s="588"/>
      <c r="AO163" s="589"/>
      <c r="AP163" s="587"/>
      <c r="AQ163" s="588"/>
      <c r="AR163" s="589"/>
      <c r="AS163" s="587"/>
      <c r="AT163" s="588"/>
      <c r="AU163" s="589"/>
      <c r="AV163" s="587"/>
      <c r="AW163" s="588"/>
      <c r="AX163" s="589"/>
      <c r="AY163" s="587"/>
      <c r="AZ163" s="588"/>
      <c r="BA163" s="589"/>
      <c r="BB163" s="587"/>
      <c r="BC163" s="588"/>
      <c r="BD163" s="589"/>
    </row>
    <row r="164" spans="1:56" x14ac:dyDescent="0.2">
      <c r="A164" s="133"/>
      <c r="B164" s="149" t="s">
        <v>121</v>
      </c>
      <c r="C164" s="131">
        <v>2030</v>
      </c>
      <c r="D164" s="131">
        <v>2155</v>
      </c>
      <c r="E164" s="173">
        <f t="shared" si="162"/>
        <v>6.1576354679802954</v>
      </c>
      <c r="F164" s="131">
        <v>4134</v>
      </c>
      <c r="G164" s="131">
        <v>4384</v>
      </c>
      <c r="H164" s="152">
        <f t="shared" si="163"/>
        <v>6.0474117077890659</v>
      </c>
      <c r="I164" s="130"/>
      <c r="J164" s="131"/>
      <c r="K164" s="152"/>
      <c r="L164" s="130"/>
      <c r="M164" s="131"/>
      <c r="N164" s="132"/>
      <c r="O164" s="587"/>
      <c r="P164" s="588"/>
      <c r="Q164" s="589"/>
      <c r="R164" s="587"/>
      <c r="S164" s="588"/>
      <c r="T164" s="589"/>
      <c r="U164" s="587"/>
      <c r="V164" s="588"/>
      <c r="W164" s="589"/>
      <c r="X164" s="587"/>
      <c r="Y164" s="588"/>
      <c r="Z164" s="589"/>
      <c r="AA164" s="587"/>
      <c r="AB164" s="588"/>
      <c r="AC164" s="589"/>
      <c r="AD164" s="587"/>
      <c r="AE164" s="588"/>
      <c r="AF164" s="589"/>
      <c r="AG164" s="587"/>
      <c r="AH164" s="588"/>
      <c r="AI164" s="589"/>
      <c r="AJ164" s="587"/>
      <c r="AK164" s="588"/>
      <c r="AL164" s="589"/>
      <c r="AM164" s="587"/>
      <c r="AN164" s="588"/>
      <c r="AO164" s="589"/>
      <c r="AP164" s="587"/>
      <c r="AQ164" s="588"/>
      <c r="AR164" s="589"/>
      <c r="AS164" s="587"/>
      <c r="AT164" s="588"/>
      <c r="AU164" s="589"/>
      <c r="AV164" s="587"/>
      <c r="AW164" s="588"/>
      <c r="AX164" s="589"/>
      <c r="AY164" s="587"/>
      <c r="AZ164" s="588"/>
      <c r="BA164" s="589"/>
      <c r="BB164" s="587"/>
      <c r="BC164" s="588"/>
      <c r="BD164" s="589"/>
    </row>
    <row r="165" spans="1:56" x14ac:dyDescent="0.2">
      <c r="A165" s="133"/>
      <c r="B165" s="149" t="s">
        <v>122</v>
      </c>
      <c r="C165" s="131">
        <v>2172</v>
      </c>
      <c r="D165" s="131">
        <v>2244</v>
      </c>
      <c r="E165" s="173">
        <f t="shared" si="162"/>
        <v>3.3149171270718232</v>
      </c>
      <c r="F165" s="131">
        <v>4272</v>
      </c>
      <c r="G165" s="131">
        <v>4272</v>
      </c>
      <c r="H165" s="597">
        <f t="shared" si="163"/>
        <v>0</v>
      </c>
      <c r="I165" s="130"/>
      <c r="J165" s="131"/>
      <c r="K165" s="152"/>
      <c r="L165" s="130"/>
      <c r="M165" s="131"/>
      <c r="N165" s="132"/>
      <c r="O165" s="587"/>
      <c r="P165" s="588"/>
      <c r="Q165" s="589"/>
      <c r="R165" s="587"/>
      <c r="S165" s="588"/>
      <c r="T165" s="589"/>
      <c r="U165" s="587"/>
      <c r="V165" s="588"/>
      <c r="W165" s="589"/>
      <c r="X165" s="587"/>
      <c r="Y165" s="588"/>
      <c r="Z165" s="589"/>
      <c r="AA165" s="587"/>
      <c r="AB165" s="588"/>
      <c r="AC165" s="589"/>
      <c r="AD165" s="587"/>
      <c r="AE165" s="588"/>
      <c r="AF165" s="589"/>
      <c r="AG165" s="587"/>
      <c r="AH165" s="588"/>
      <c r="AI165" s="589"/>
      <c r="AJ165" s="587"/>
      <c r="AK165" s="588"/>
      <c r="AL165" s="589"/>
      <c r="AM165" s="587"/>
      <c r="AN165" s="588"/>
      <c r="AO165" s="589"/>
      <c r="AP165" s="587"/>
      <c r="AQ165" s="588"/>
      <c r="AR165" s="589"/>
      <c r="AS165" s="587"/>
      <c r="AT165" s="588"/>
      <c r="AU165" s="589"/>
      <c r="AV165" s="587"/>
      <c r="AW165" s="588"/>
      <c r="AX165" s="589"/>
      <c r="AY165" s="587"/>
      <c r="AZ165" s="588"/>
      <c r="BA165" s="589"/>
      <c r="BB165" s="587"/>
      <c r="BC165" s="588"/>
      <c r="BD165" s="589"/>
    </row>
    <row r="166" spans="1:56" x14ac:dyDescent="0.2">
      <c r="A166" s="133"/>
      <c r="B166" s="149" t="s">
        <v>58</v>
      </c>
      <c r="C166" s="131">
        <v>2095</v>
      </c>
      <c r="D166" s="131">
        <v>2195</v>
      </c>
      <c r="E166" s="173">
        <f t="shared" si="162"/>
        <v>4.7732696897374698</v>
      </c>
      <c r="F166" s="131">
        <v>4895</v>
      </c>
      <c r="G166" s="131">
        <v>5095</v>
      </c>
      <c r="H166" s="152">
        <f t="shared" si="163"/>
        <v>4.085801838610827</v>
      </c>
      <c r="I166" s="130"/>
      <c r="J166" s="131"/>
      <c r="K166" s="152"/>
      <c r="L166" s="130"/>
      <c r="M166" s="131"/>
      <c r="N166" s="132"/>
      <c r="O166" s="587"/>
      <c r="P166" s="588"/>
      <c r="Q166" s="589"/>
      <c r="R166" s="587"/>
      <c r="S166" s="588"/>
      <c r="T166" s="589"/>
      <c r="U166" s="587"/>
      <c r="V166" s="588"/>
      <c r="W166" s="589"/>
      <c r="X166" s="587"/>
      <c r="Y166" s="588"/>
      <c r="Z166" s="589"/>
      <c r="AA166" s="587"/>
      <c r="AB166" s="588"/>
      <c r="AC166" s="589"/>
      <c r="AD166" s="587"/>
      <c r="AE166" s="588"/>
      <c r="AF166" s="589"/>
      <c r="AG166" s="587"/>
      <c r="AH166" s="588"/>
      <c r="AI166" s="589"/>
      <c r="AJ166" s="587"/>
      <c r="AK166" s="588"/>
      <c r="AL166" s="589"/>
      <c r="AM166" s="587"/>
      <c r="AN166" s="588"/>
      <c r="AO166" s="589"/>
      <c r="AP166" s="587"/>
      <c r="AQ166" s="588"/>
      <c r="AR166" s="589"/>
      <c r="AS166" s="587"/>
      <c r="AT166" s="588"/>
      <c r="AU166" s="589"/>
      <c r="AV166" s="587"/>
      <c r="AW166" s="588"/>
      <c r="AX166" s="589"/>
      <c r="AY166" s="587"/>
      <c r="AZ166" s="588"/>
      <c r="BA166" s="589"/>
      <c r="BB166" s="587"/>
      <c r="BC166" s="588"/>
      <c r="BD166" s="589"/>
    </row>
    <row r="167" spans="1:56" s="135" customFormat="1" ht="20.25" customHeight="1" x14ac:dyDescent="0.25">
      <c r="A167" s="134"/>
      <c r="B167" s="210" t="s">
        <v>128</v>
      </c>
      <c r="C167" s="151">
        <v>2100</v>
      </c>
      <c r="D167" s="151">
        <v>2244</v>
      </c>
      <c r="E167" s="174">
        <f t="shared" si="162"/>
        <v>6.8571428571428577</v>
      </c>
      <c r="F167" s="151">
        <v>4318</v>
      </c>
      <c r="G167" s="151">
        <v>4450</v>
      </c>
      <c r="H167" s="153">
        <f t="shared" si="163"/>
        <v>3.0569708198239924</v>
      </c>
      <c r="I167" s="203"/>
      <c r="J167" s="151"/>
      <c r="K167" s="153"/>
      <c r="L167" s="203"/>
      <c r="M167" s="151"/>
      <c r="N167" s="148"/>
      <c r="O167" s="590"/>
      <c r="P167" s="591"/>
      <c r="Q167" s="592"/>
      <c r="R167" s="590"/>
      <c r="S167" s="591"/>
      <c r="T167" s="592"/>
      <c r="U167" s="590"/>
      <c r="V167" s="591"/>
      <c r="W167" s="592"/>
      <c r="X167" s="590"/>
      <c r="Y167" s="591"/>
      <c r="Z167" s="592"/>
      <c r="AA167" s="590"/>
      <c r="AB167" s="591"/>
      <c r="AC167" s="592"/>
      <c r="AD167" s="590"/>
      <c r="AE167" s="591"/>
      <c r="AF167" s="592"/>
      <c r="AG167" s="590"/>
      <c r="AH167" s="591"/>
      <c r="AI167" s="592"/>
      <c r="AJ167" s="590"/>
      <c r="AK167" s="591"/>
      <c r="AL167" s="592"/>
      <c r="AM167" s="590"/>
      <c r="AN167" s="591"/>
      <c r="AO167" s="592"/>
      <c r="AP167" s="590"/>
      <c r="AQ167" s="591"/>
      <c r="AR167" s="592"/>
      <c r="AS167" s="590"/>
      <c r="AT167" s="591"/>
      <c r="AU167" s="592"/>
      <c r="AV167" s="590"/>
      <c r="AW167" s="591"/>
      <c r="AX167" s="592"/>
      <c r="AY167" s="590"/>
      <c r="AZ167" s="591"/>
      <c r="BA167" s="592"/>
      <c r="BB167" s="590"/>
      <c r="BC167" s="591"/>
      <c r="BD167" s="592"/>
    </row>
    <row r="168" spans="1:56" x14ac:dyDescent="0.2">
      <c r="A168" s="133"/>
      <c r="B168" s="149" t="s">
        <v>59</v>
      </c>
      <c r="C168" s="131"/>
      <c r="D168" s="131"/>
      <c r="E168" s="173">
        <f t="shared" si="162"/>
        <v>0</v>
      </c>
      <c r="F168" s="131"/>
      <c r="G168" s="131"/>
      <c r="H168" s="152">
        <f t="shared" si="163"/>
        <v>0</v>
      </c>
      <c r="I168" s="130"/>
      <c r="J168" s="131"/>
      <c r="K168" s="152"/>
      <c r="L168" s="130"/>
      <c r="M168" s="131"/>
      <c r="N168" s="132"/>
      <c r="O168" s="587"/>
      <c r="P168" s="588"/>
      <c r="Q168" s="589"/>
      <c r="R168" s="587"/>
      <c r="S168" s="588"/>
      <c r="T168" s="589"/>
      <c r="U168" s="587"/>
      <c r="V168" s="588"/>
      <c r="W168" s="589"/>
      <c r="X168" s="587"/>
      <c r="Y168" s="588"/>
      <c r="Z168" s="589"/>
      <c r="AA168" s="587"/>
      <c r="AB168" s="588"/>
      <c r="AC168" s="589"/>
      <c r="AD168" s="587"/>
      <c r="AE168" s="588"/>
      <c r="AF168" s="589"/>
      <c r="AG168" s="587"/>
      <c r="AH168" s="588"/>
      <c r="AI168" s="589"/>
      <c r="AJ168" s="587"/>
      <c r="AK168" s="588"/>
      <c r="AL168" s="589"/>
      <c r="AM168" s="587"/>
      <c r="AN168" s="588"/>
      <c r="AO168" s="589"/>
      <c r="AP168" s="587"/>
      <c r="AQ168" s="588"/>
      <c r="AR168" s="589"/>
      <c r="AS168" s="587"/>
      <c r="AT168" s="588"/>
      <c r="AU168" s="589"/>
      <c r="AV168" s="587"/>
      <c r="AW168" s="588"/>
      <c r="AX168" s="589"/>
      <c r="AY168" s="587"/>
      <c r="AZ168" s="588"/>
      <c r="BA168" s="589"/>
      <c r="BB168" s="587"/>
      <c r="BC168" s="588"/>
      <c r="BD168" s="589"/>
    </row>
    <row r="169" spans="1:56" x14ac:dyDescent="0.2">
      <c r="A169" s="133"/>
      <c r="B169" s="149" t="s">
        <v>111</v>
      </c>
      <c r="C169" s="131"/>
      <c r="D169" s="131"/>
      <c r="E169" s="173">
        <f t="shared" si="162"/>
        <v>0</v>
      </c>
      <c r="F169" s="131"/>
      <c r="G169" s="131"/>
      <c r="H169" s="152">
        <f t="shared" si="163"/>
        <v>0</v>
      </c>
      <c r="I169" s="130"/>
      <c r="J169" s="131"/>
      <c r="K169" s="152"/>
      <c r="L169" s="130"/>
      <c r="M169" s="131"/>
      <c r="N169" s="132"/>
      <c r="O169" s="587"/>
      <c r="P169" s="588"/>
      <c r="Q169" s="589"/>
      <c r="R169" s="587"/>
      <c r="S169" s="588"/>
      <c r="T169" s="589"/>
      <c r="U169" s="587"/>
      <c r="V169" s="588"/>
      <c r="W169" s="589"/>
      <c r="X169" s="587"/>
      <c r="Y169" s="588"/>
      <c r="Z169" s="589"/>
      <c r="AA169" s="587"/>
      <c r="AB169" s="588"/>
      <c r="AC169" s="589"/>
      <c r="AD169" s="587"/>
      <c r="AE169" s="588"/>
      <c r="AF169" s="589"/>
      <c r="AG169" s="587"/>
      <c r="AH169" s="588"/>
      <c r="AI169" s="589"/>
      <c r="AJ169" s="587"/>
      <c r="AK169" s="588"/>
      <c r="AL169" s="589"/>
      <c r="AM169" s="587"/>
      <c r="AN169" s="588"/>
      <c r="AO169" s="589"/>
      <c r="AP169" s="587"/>
      <c r="AQ169" s="588"/>
      <c r="AR169" s="589"/>
      <c r="AS169" s="587"/>
      <c r="AT169" s="588"/>
      <c r="AU169" s="589"/>
      <c r="AV169" s="587"/>
      <c r="AW169" s="588"/>
      <c r="AX169" s="589"/>
      <c r="AY169" s="587"/>
      <c r="AZ169" s="588"/>
      <c r="BA169" s="589"/>
      <c r="BB169" s="587"/>
      <c r="BC169" s="588"/>
      <c r="BD169" s="589"/>
    </row>
    <row r="170" spans="1:56" x14ac:dyDescent="0.2">
      <c r="A170" s="133"/>
      <c r="B170" s="149" t="s">
        <v>112</v>
      </c>
      <c r="C170" s="131"/>
      <c r="D170" s="131"/>
      <c r="E170" s="173"/>
      <c r="F170" s="131"/>
      <c r="G170" s="131"/>
      <c r="H170" s="152">
        <f t="shared" si="163"/>
        <v>0</v>
      </c>
      <c r="I170" s="130"/>
      <c r="J170" s="131"/>
      <c r="K170" s="152"/>
      <c r="L170" s="130"/>
      <c r="M170" s="131"/>
      <c r="N170" s="132"/>
      <c r="O170" s="587"/>
      <c r="P170" s="588"/>
      <c r="Q170" s="589"/>
      <c r="R170" s="587"/>
      <c r="S170" s="588"/>
      <c r="T170" s="589"/>
      <c r="U170" s="587"/>
      <c r="V170" s="588"/>
      <c r="W170" s="589"/>
      <c r="X170" s="587"/>
      <c r="Y170" s="588"/>
      <c r="Z170" s="589"/>
      <c r="AA170" s="587"/>
      <c r="AB170" s="588"/>
      <c r="AC170" s="589"/>
      <c r="AD170" s="587"/>
      <c r="AE170" s="588"/>
      <c r="AF170" s="589"/>
      <c r="AG170" s="587"/>
      <c r="AH170" s="588"/>
      <c r="AI170" s="589"/>
      <c r="AJ170" s="587"/>
      <c r="AK170" s="588"/>
      <c r="AL170" s="589"/>
      <c r="AM170" s="587"/>
      <c r="AN170" s="588"/>
      <c r="AO170" s="589"/>
      <c r="AP170" s="587"/>
      <c r="AQ170" s="588"/>
      <c r="AR170" s="589"/>
      <c r="AS170" s="587"/>
      <c r="AT170" s="588"/>
      <c r="AU170" s="589"/>
      <c r="AV170" s="587"/>
      <c r="AW170" s="588"/>
      <c r="AX170" s="589"/>
      <c r="AY170" s="587"/>
      <c r="AZ170" s="588"/>
      <c r="BA170" s="589"/>
      <c r="BB170" s="587"/>
      <c r="BC170" s="588"/>
      <c r="BD170" s="589"/>
    </row>
    <row r="171" spans="1:56" s="135" customFormat="1" ht="21.75" customHeight="1" x14ac:dyDescent="0.25">
      <c r="A171" s="134"/>
      <c r="B171" s="210" t="s">
        <v>109</v>
      </c>
      <c r="C171" s="151"/>
      <c r="D171" s="151"/>
      <c r="E171" s="174">
        <f>IF(C171&gt;0,(((D171-C171)/C171)*100),0)</f>
        <v>0</v>
      </c>
      <c r="F171" s="151"/>
      <c r="G171" s="151"/>
      <c r="H171" s="153">
        <f t="shared" si="163"/>
        <v>0</v>
      </c>
      <c r="I171" s="203"/>
      <c r="J171" s="151"/>
      <c r="K171" s="153"/>
      <c r="L171" s="203"/>
      <c r="M171" s="151"/>
      <c r="N171" s="148"/>
      <c r="O171" s="590"/>
      <c r="P171" s="591"/>
      <c r="Q171" s="592"/>
      <c r="R171" s="590"/>
      <c r="S171" s="591"/>
      <c r="T171" s="592"/>
      <c r="U171" s="590"/>
      <c r="V171" s="591"/>
      <c r="W171" s="592"/>
      <c r="X171" s="590"/>
      <c r="Y171" s="591"/>
      <c r="Z171" s="592"/>
      <c r="AA171" s="590"/>
      <c r="AB171" s="591"/>
      <c r="AC171" s="592"/>
      <c r="AD171" s="590"/>
      <c r="AE171" s="591"/>
      <c r="AF171" s="592"/>
      <c r="AG171" s="590"/>
      <c r="AH171" s="591"/>
      <c r="AI171" s="592"/>
      <c r="AJ171" s="590"/>
      <c r="AK171" s="591"/>
      <c r="AL171" s="592"/>
      <c r="AM171" s="590"/>
      <c r="AN171" s="591"/>
      <c r="AO171" s="592"/>
      <c r="AP171" s="590"/>
      <c r="AQ171" s="591"/>
      <c r="AR171" s="592"/>
      <c r="AS171" s="590"/>
      <c r="AT171" s="591"/>
      <c r="AU171" s="592"/>
      <c r="AV171" s="590"/>
      <c r="AW171" s="591"/>
      <c r="AX171" s="592"/>
      <c r="AY171" s="590"/>
      <c r="AZ171" s="591"/>
      <c r="BA171" s="592"/>
      <c r="BB171" s="590"/>
      <c r="BC171" s="591"/>
      <c r="BD171" s="592"/>
    </row>
    <row r="172" spans="1:56" x14ac:dyDescent="0.2">
      <c r="A172" s="136"/>
      <c r="B172" s="211" t="s">
        <v>60</v>
      </c>
      <c r="C172" s="205"/>
      <c r="D172" s="137"/>
      <c r="E172" s="175"/>
      <c r="F172" s="205"/>
      <c r="G172" s="137"/>
      <c r="H172" s="201"/>
      <c r="I172" s="204"/>
      <c r="J172" s="137"/>
      <c r="K172" s="201"/>
      <c r="L172" s="204"/>
      <c r="M172" s="137"/>
      <c r="N172" s="201"/>
      <c r="O172" s="204">
        <v>11293</v>
      </c>
      <c r="P172" s="137">
        <v>12388</v>
      </c>
      <c r="Q172" s="138">
        <f t="shared" ref="Q172" si="166">IF(O172&gt;0,(((P172-O172)/O172)*100),0)</f>
        <v>9.6962720269193312</v>
      </c>
      <c r="R172" s="204">
        <v>24692</v>
      </c>
      <c r="S172" s="137">
        <v>27087</v>
      </c>
      <c r="T172" s="138">
        <f t="shared" ref="T172" si="167">IF(R172&gt;0,(((S172-R172)/R172)*100),0)</f>
        <v>9.6994978130568601</v>
      </c>
      <c r="U172" s="204">
        <v>18149</v>
      </c>
      <c r="V172" s="137">
        <v>20649</v>
      </c>
      <c r="W172" s="138">
        <f t="shared" ref="W172" si="168">IF(U172&gt;0,(((V172-U172)/U172)*100),0)</f>
        <v>13.774863628850072</v>
      </c>
      <c r="X172" s="204">
        <v>42287</v>
      </c>
      <c r="Y172" s="137">
        <v>48112</v>
      </c>
      <c r="Z172" s="138">
        <f t="shared" ref="Z172" si="169">IF(X172&gt;0,(((Y172-X172)/X172)*100),0)</f>
        <v>13.774919005841038</v>
      </c>
      <c r="AA172" s="204">
        <v>18530</v>
      </c>
      <c r="AB172" s="137">
        <v>20530</v>
      </c>
      <c r="AC172" s="138">
        <f t="shared" ref="AC172" si="170">IF(AA172&gt;0,(((AB172-AA172)/AA172)*100),0)</f>
        <v>10.793308148947652</v>
      </c>
      <c r="AD172" s="204">
        <v>43175</v>
      </c>
      <c r="AE172" s="137">
        <v>47835</v>
      </c>
      <c r="AF172" s="138">
        <f t="shared" ref="AF172" si="171">IF(AD172&gt;0,(((AE172-AD172)/AD172)*100),0)</f>
        <v>10.793283149971048</v>
      </c>
      <c r="AG172" s="204">
        <v>12425</v>
      </c>
      <c r="AH172" s="137">
        <v>13543</v>
      </c>
      <c r="AI172" s="138">
        <f t="shared" ref="AI172" si="172">IF(AG172&gt;0,(((AH172-AG172)/AG172)*100),0)</f>
        <v>8.9979879275653936</v>
      </c>
      <c r="AJ172" s="204">
        <v>27550</v>
      </c>
      <c r="AK172" s="137">
        <v>30029</v>
      </c>
      <c r="AL172" s="138">
        <f t="shared" ref="AL172" si="173">IF(AJ172&gt;0,(((AK172-AJ172)/AJ172)*100),0)</f>
        <v>8.9981851179673313</v>
      </c>
      <c r="AM172" s="204"/>
      <c r="AN172" s="137"/>
      <c r="AO172" s="138">
        <f t="shared" ref="AO172" si="174">IF(AM172&gt;0,(((AN172-AM172)/AM172)*100),0)</f>
        <v>0</v>
      </c>
      <c r="AP172" s="204"/>
      <c r="AQ172" s="137"/>
      <c r="AR172" s="138">
        <f t="shared" ref="AR172" si="175">IF(AP172&gt;0,(((AQ172-AP172)/AP172)*100),0)</f>
        <v>0</v>
      </c>
      <c r="AS172" s="204"/>
      <c r="AT172" s="137"/>
      <c r="AU172" s="138">
        <f t="shared" ref="AU172" si="176">IF(AS172&gt;0,(((AT172-AS172)/AS172)*100),0)</f>
        <v>0</v>
      </c>
      <c r="AV172" s="204"/>
      <c r="AW172" s="137"/>
      <c r="AX172" s="138">
        <f t="shared" ref="AX172" si="177">IF(AV172&gt;0,(((AW172-AV172)/AV172)*100),0)</f>
        <v>0</v>
      </c>
      <c r="AY172" s="204">
        <v>17304</v>
      </c>
      <c r="AZ172" s="137">
        <v>18011</v>
      </c>
      <c r="BA172" s="138">
        <f t="shared" ref="BA172" si="178">IF(AY172&gt;0,(((AZ172-AY172)/AY172)*100),0)</f>
        <v>4.0857605177993523</v>
      </c>
      <c r="BB172" s="204">
        <v>41504</v>
      </c>
      <c r="BC172" s="137">
        <v>43011</v>
      </c>
      <c r="BD172" s="138">
        <f t="shared" ref="BD172" si="179">IF(BB172&gt;0,(((BC172-BB172)/BB172)*100),0)</f>
        <v>3.6309753276792596</v>
      </c>
    </row>
    <row r="173" spans="1:56" x14ac:dyDescent="0.2">
      <c r="A173" s="129" t="s">
        <v>138</v>
      </c>
      <c r="B173" s="149" t="s">
        <v>114</v>
      </c>
      <c r="C173" s="131">
        <v>7009</v>
      </c>
      <c r="D173" s="131">
        <v>7693</v>
      </c>
      <c r="E173" s="173">
        <f t="shared" ref="E173:E186" si="180">IF(C173&gt;0,(((D173-C173)/C173)*100),0)</f>
        <v>9.758881438150949</v>
      </c>
      <c r="F173" s="131">
        <v>19853</v>
      </c>
      <c r="G173" s="131">
        <v>20953</v>
      </c>
      <c r="H173" s="152">
        <f t="shared" ref="H173:H188" si="181">IF(F173&gt;0,(((G173-F173)/F173)*100),0)</f>
        <v>5.5407243237797807</v>
      </c>
      <c r="I173" s="130">
        <v>7834</v>
      </c>
      <c r="J173" s="131">
        <v>9080</v>
      </c>
      <c r="K173" s="597">
        <f t="shared" ref="K173:K179" si="182">IF(I173&gt;0,(((J173-I173)/I173)*100),0)</f>
        <v>15.905029359203471</v>
      </c>
      <c r="L173" s="130">
        <v>19882</v>
      </c>
      <c r="M173" s="131">
        <v>22529</v>
      </c>
      <c r="N173" s="595">
        <f t="shared" ref="N173:N179" si="183">IF(L173&gt;0,(((M173-L173)/L173)*100),0)</f>
        <v>13.313549944673575</v>
      </c>
      <c r="O173" s="587"/>
      <c r="P173" s="588"/>
      <c r="Q173" s="589"/>
      <c r="R173" s="587"/>
      <c r="S173" s="588"/>
      <c r="T173" s="589"/>
      <c r="U173" s="587"/>
      <c r="V173" s="588"/>
      <c r="W173" s="589"/>
      <c r="X173" s="587"/>
      <c r="Y173" s="588"/>
      <c r="Z173" s="589"/>
      <c r="AA173" s="587"/>
      <c r="AB173" s="588"/>
      <c r="AC173" s="589"/>
      <c r="AD173" s="587"/>
      <c r="AE173" s="588"/>
      <c r="AF173" s="589"/>
      <c r="AG173" s="587"/>
      <c r="AH173" s="588"/>
      <c r="AI173" s="589"/>
      <c r="AJ173" s="587"/>
      <c r="AK173" s="588"/>
      <c r="AL173" s="589"/>
      <c r="AM173" s="587"/>
      <c r="AN173" s="588"/>
      <c r="AO173" s="589"/>
      <c r="AP173" s="587"/>
      <c r="AQ173" s="588"/>
      <c r="AR173" s="589"/>
      <c r="AS173" s="587"/>
      <c r="AT173" s="588"/>
      <c r="AU173" s="589"/>
      <c r="AV173" s="587"/>
      <c r="AW173" s="588"/>
      <c r="AX173" s="589"/>
      <c r="AY173" s="587"/>
      <c r="AZ173" s="588"/>
      <c r="BA173" s="589"/>
      <c r="BB173" s="587"/>
      <c r="BC173" s="588"/>
      <c r="BD173" s="589"/>
    </row>
    <row r="174" spans="1:56" x14ac:dyDescent="0.2">
      <c r="A174" s="133"/>
      <c r="B174" s="149" t="s">
        <v>115</v>
      </c>
      <c r="C174" s="131">
        <v>5402</v>
      </c>
      <c r="D174" s="131">
        <v>5871</v>
      </c>
      <c r="E174" s="173">
        <f t="shared" si="180"/>
        <v>8.681969640873751</v>
      </c>
      <c r="F174" s="131">
        <v>17574</v>
      </c>
      <c r="G174" s="131">
        <v>19043</v>
      </c>
      <c r="H174" s="152">
        <f t="shared" si="181"/>
        <v>8.3589393422100819</v>
      </c>
      <c r="I174" s="130">
        <v>5730</v>
      </c>
      <c r="J174" s="131">
        <v>6235</v>
      </c>
      <c r="K174" s="152">
        <f t="shared" si="182"/>
        <v>8.8132635253054108</v>
      </c>
      <c r="L174" s="130">
        <v>16896</v>
      </c>
      <c r="M174" s="131">
        <v>18294</v>
      </c>
      <c r="N174" s="132">
        <f t="shared" si="183"/>
        <v>8.2741477272727284</v>
      </c>
      <c r="O174" s="587"/>
      <c r="P174" s="588"/>
      <c r="Q174" s="589"/>
      <c r="R174" s="587"/>
      <c r="S174" s="588"/>
      <c r="T174" s="589"/>
      <c r="U174" s="587"/>
      <c r="V174" s="588"/>
      <c r="W174" s="589"/>
      <c r="X174" s="587"/>
      <c r="Y174" s="588"/>
      <c r="Z174" s="589"/>
      <c r="AA174" s="587"/>
      <c r="AB174" s="588"/>
      <c r="AC174" s="589"/>
      <c r="AD174" s="587"/>
      <c r="AE174" s="588"/>
      <c r="AF174" s="589"/>
      <c r="AG174" s="587"/>
      <c r="AH174" s="588"/>
      <c r="AI174" s="589"/>
      <c r="AJ174" s="587"/>
      <c r="AK174" s="588"/>
      <c r="AL174" s="589"/>
      <c r="AM174" s="587"/>
      <c r="AN174" s="588"/>
      <c r="AO174" s="589"/>
      <c r="AP174" s="587"/>
      <c r="AQ174" s="588"/>
      <c r="AR174" s="589"/>
      <c r="AS174" s="587"/>
      <c r="AT174" s="588"/>
      <c r="AU174" s="589"/>
      <c r="AV174" s="587"/>
      <c r="AW174" s="588"/>
      <c r="AX174" s="589"/>
      <c r="AY174" s="587"/>
      <c r="AZ174" s="588"/>
      <c r="BA174" s="589"/>
      <c r="BB174" s="587"/>
      <c r="BC174" s="588"/>
      <c r="BD174" s="589"/>
    </row>
    <row r="175" spans="1:56" x14ac:dyDescent="0.2">
      <c r="A175" s="133"/>
      <c r="B175" s="149" t="s">
        <v>116</v>
      </c>
      <c r="C175" s="131">
        <v>5387</v>
      </c>
      <c r="D175" s="131">
        <v>5925</v>
      </c>
      <c r="E175" s="173">
        <f t="shared" si="180"/>
        <v>9.987005754594394</v>
      </c>
      <c r="F175" s="131">
        <v>15374</v>
      </c>
      <c r="G175" s="131">
        <v>15773</v>
      </c>
      <c r="H175" s="152">
        <f t="shared" si="181"/>
        <v>2.5952907506179264</v>
      </c>
      <c r="I175" s="130">
        <v>5737</v>
      </c>
      <c r="J175" s="131">
        <v>6322</v>
      </c>
      <c r="K175" s="152">
        <f t="shared" si="182"/>
        <v>10.196967055952587</v>
      </c>
      <c r="L175" s="130">
        <v>17158</v>
      </c>
      <c r="M175" s="131">
        <v>17603</v>
      </c>
      <c r="N175" s="132">
        <f t="shared" si="183"/>
        <v>2.5935423709057002</v>
      </c>
      <c r="O175" s="587"/>
      <c r="P175" s="588"/>
      <c r="Q175" s="589"/>
      <c r="R175" s="587"/>
      <c r="S175" s="588"/>
      <c r="T175" s="589"/>
      <c r="U175" s="587"/>
      <c r="V175" s="588"/>
      <c r="W175" s="589"/>
      <c r="X175" s="587"/>
      <c r="Y175" s="588"/>
      <c r="Z175" s="589"/>
      <c r="AA175" s="587"/>
      <c r="AB175" s="588"/>
      <c r="AC175" s="589"/>
      <c r="AD175" s="587"/>
      <c r="AE175" s="588"/>
      <c r="AF175" s="589"/>
      <c r="AG175" s="587"/>
      <c r="AH175" s="588"/>
      <c r="AI175" s="589"/>
      <c r="AJ175" s="587"/>
      <c r="AK175" s="588"/>
      <c r="AL175" s="589"/>
      <c r="AM175" s="587"/>
      <c r="AN175" s="588"/>
      <c r="AO175" s="589"/>
      <c r="AP175" s="587"/>
      <c r="AQ175" s="588"/>
      <c r="AR175" s="589"/>
      <c r="AS175" s="587"/>
      <c r="AT175" s="588"/>
      <c r="AU175" s="589"/>
      <c r="AV175" s="587"/>
      <c r="AW175" s="588"/>
      <c r="AX175" s="589"/>
      <c r="AY175" s="587"/>
      <c r="AZ175" s="588"/>
      <c r="BA175" s="589"/>
      <c r="BB175" s="587"/>
      <c r="BC175" s="588"/>
      <c r="BD175" s="589"/>
    </row>
    <row r="176" spans="1:56" x14ac:dyDescent="0.2">
      <c r="A176" s="133"/>
      <c r="B176" s="149" t="s">
        <v>117</v>
      </c>
      <c r="C176" s="131">
        <v>4109</v>
      </c>
      <c r="D176" s="131">
        <v>4324</v>
      </c>
      <c r="E176" s="173">
        <f t="shared" si="180"/>
        <v>5.2324166463859818</v>
      </c>
      <c r="F176" s="131">
        <v>14721</v>
      </c>
      <c r="G176" s="131">
        <v>15028</v>
      </c>
      <c r="H176" s="152">
        <f t="shared" si="181"/>
        <v>2.0854561510766931</v>
      </c>
      <c r="I176" s="130">
        <v>4506</v>
      </c>
      <c r="J176" s="131">
        <v>4747</v>
      </c>
      <c r="K176" s="152">
        <f t="shared" si="182"/>
        <v>5.3484243231247222</v>
      </c>
      <c r="L176" s="130">
        <v>14921</v>
      </c>
      <c r="M176" s="131">
        <v>15378</v>
      </c>
      <c r="N176" s="132">
        <f t="shared" si="183"/>
        <v>3.0627973996380939</v>
      </c>
      <c r="O176" s="587"/>
      <c r="P176" s="588"/>
      <c r="Q176" s="589"/>
      <c r="R176" s="587"/>
      <c r="S176" s="588"/>
      <c r="T176" s="589"/>
      <c r="U176" s="587"/>
      <c r="V176" s="588"/>
      <c r="W176" s="589"/>
      <c r="X176" s="587"/>
      <c r="Y176" s="588"/>
      <c r="Z176" s="589"/>
      <c r="AA176" s="587"/>
      <c r="AB176" s="588"/>
      <c r="AC176" s="589"/>
      <c r="AD176" s="587"/>
      <c r="AE176" s="588"/>
      <c r="AF176" s="589"/>
      <c r="AG176" s="587"/>
      <c r="AH176" s="588"/>
      <c r="AI176" s="589"/>
      <c r="AJ176" s="587"/>
      <c r="AK176" s="588"/>
      <c r="AL176" s="589"/>
      <c r="AM176" s="587"/>
      <c r="AN176" s="588"/>
      <c r="AO176" s="589"/>
      <c r="AP176" s="587"/>
      <c r="AQ176" s="588"/>
      <c r="AR176" s="589"/>
      <c r="AS176" s="587"/>
      <c r="AT176" s="588"/>
      <c r="AU176" s="589"/>
      <c r="AV176" s="587"/>
      <c r="AW176" s="588"/>
      <c r="AX176" s="589"/>
      <c r="AY176" s="587"/>
      <c r="AZ176" s="588"/>
      <c r="BA176" s="589"/>
      <c r="BB176" s="587"/>
      <c r="BC176" s="588"/>
      <c r="BD176" s="589"/>
    </row>
    <row r="177" spans="1:56" x14ac:dyDescent="0.2">
      <c r="A177" s="133"/>
      <c r="B177" s="149" t="s">
        <v>118</v>
      </c>
      <c r="C177" s="131">
        <v>4614</v>
      </c>
      <c r="D177" s="131">
        <v>4899</v>
      </c>
      <c r="E177" s="173">
        <f t="shared" si="180"/>
        <v>6.1768530559167747</v>
      </c>
      <c r="F177" s="131">
        <v>13774</v>
      </c>
      <c r="G177" s="131">
        <v>14078</v>
      </c>
      <c r="H177" s="152">
        <f t="shared" si="181"/>
        <v>2.2070567736314795</v>
      </c>
      <c r="I177" s="130">
        <v>4917</v>
      </c>
      <c r="J177" s="131">
        <v>5237</v>
      </c>
      <c r="K177" s="152">
        <f t="shared" si="182"/>
        <v>6.5080333536709372</v>
      </c>
      <c r="L177" s="130">
        <v>14228</v>
      </c>
      <c r="M177" s="131">
        <v>14549</v>
      </c>
      <c r="N177" s="132">
        <f t="shared" si="183"/>
        <v>2.2561147034017432</v>
      </c>
      <c r="O177" s="587"/>
      <c r="P177" s="588"/>
      <c r="Q177" s="589"/>
      <c r="R177" s="587"/>
      <c r="S177" s="588"/>
      <c r="T177" s="589"/>
      <c r="U177" s="587"/>
      <c r="V177" s="588"/>
      <c r="W177" s="589"/>
      <c r="X177" s="587"/>
      <c r="Y177" s="588"/>
      <c r="Z177" s="589"/>
      <c r="AA177" s="587"/>
      <c r="AB177" s="588"/>
      <c r="AC177" s="589"/>
      <c r="AD177" s="587"/>
      <c r="AE177" s="588"/>
      <c r="AF177" s="589"/>
      <c r="AG177" s="587"/>
      <c r="AH177" s="588"/>
      <c r="AI177" s="589"/>
      <c r="AJ177" s="587"/>
      <c r="AK177" s="588"/>
      <c r="AL177" s="589"/>
      <c r="AM177" s="587"/>
      <c r="AN177" s="588"/>
      <c r="AO177" s="589"/>
      <c r="AP177" s="587"/>
      <c r="AQ177" s="588"/>
      <c r="AR177" s="589"/>
      <c r="AS177" s="587"/>
      <c r="AT177" s="588"/>
      <c r="AU177" s="589"/>
      <c r="AV177" s="587"/>
      <c r="AW177" s="588"/>
      <c r="AX177" s="589"/>
      <c r="AY177" s="587"/>
      <c r="AZ177" s="588"/>
      <c r="BA177" s="589"/>
      <c r="BB177" s="587"/>
      <c r="BC177" s="588"/>
      <c r="BD177" s="589"/>
    </row>
    <row r="178" spans="1:56" x14ac:dyDescent="0.2">
      <c r="A178" s="133"/>
      <c r="B178" s="149" t="s">
        <v>119</v>
      </c>
      <c r="C178" s="131">
        <v>4604</v>
      </c>
      <c r="D178" s="131">
        <v>5033</v>
      </c>
      <c r="E178" s="173">
        <f t="shared" si="180"/>
        <v>9.3179843614248483</v>
      </c>
      <c r="F178" s="131">
        <v>16291</v>
      </c>
      <c r="G178" s="131">
        <v>17303</v>
      </c>
      <c r="H178" s="152">
        <f t="shared" si="181"/>
        <v>6.2120189061444968</v>
      </c>
      <c r="I178" s="130">
        <v>4920</v>
      </c>
      <c r="J178" s="131">
        <v>5451</v>
      </c>
      <c r="K178" s="152">
        <f t="shared" si="182"/>
        <v>10.792682926829269</v>
      </c>
      <c r="L178" s="130">
        <v>16706</v>
      </c>
      <c r="M178" s="131">
        <v>17743</v>
      </c>
      <c r="N178" s="132">
        <f t="shared" si="183"/>
        <v>6.2073506524601942</v>
      </c>
      <c r="O178" s="587"/>
      <c r="P178" s="588"/>
      <c r="Q178" s="589"/>
      <c r="R178" s="587"/>
      <c r="S178" s="588"/>
      <c r="T178" s="589"/>
      <c r="U178" s="587"/>
      <c r="V178" s="588"/>
      <c r="W178" s="589"/>
      <c r="X178" s="587"/>
      <c r="Y178" s="588"/>
      <c r="Z178" s="589"/>
      <c r="AA178" s="587"/>
      <c r="AB178" s="588"/>
      <c r="AC178" s="589"/>
      <c r="AD178" s="587"/>
      <c r="AE178" s="588"/>
      <c r="AF178" s="589"/>
      <c r="AG178" s="587"/>
      <c r="AH178" s="588"/>
      <c r="AI178" s="589"/>
      <c r="AJ178" s="587"/>
      <c r="AK178" s="588"/>
      <c r="AL178" s="589"/>
      <c r="AM178" s="587"/>
      <c r="AN178" s="588"/>
      <c r="AO178" s="589"/>
      <c r="AP178" s="587"/>
      <c r="AQ178" s="588"/>
      <c r="AR178" s="589"/>
      <c r="AS178" s="587"/>
      <c r="AT178" s="588"/>
      <c r="AU178" s="589"/>
      <c r="AV178" s="587"/>
      <c r="AW178" s="588"/>
      <c r="AX178" s="589"/>
      <c r="AY178" s="587"/>
      <c r="AZ178" s="588"/>
      <c r="BA178" s="589"/>
      <c r="BB178" s="587"/>
      <c r="BC178" s="588"/>
      <c r="BD178" s="589"/>
    </row>
    <row r="179" spans="1:56" s="135" customFormat="1" ht="19.5" customHeight="1" x14ac:dyDescent="0.25">
      <c r="A179" s="134"/>
      <c r="B179" s="209" t="s">
        <v>79</v>
      </c>
      <c r="C179" s="151">
        <v>5387</v>
      </c>
      <c r="D179" s="151">
        <v>5873</v>
      </c>
      <c r="E179" s="174">
        <f t="shared" si="180"/>
        <v>9.0217189530350854</v>
      </c>
      <c r="F179" s="151">
        <v>17205</v>
      </c>
      <c r="G179" s="151">
        <v>18107</v>
      </c>
      <c r="H179" s="153">
        <f t="shared" si="181"/>
        <v>5.242662016855566</v>
      </c>
      <c r="I179" s="203">
        <v>5737</v>
      </c>
      <c r="J179" s="151">
        <v>6322</v>
      </c>
      <c r="K179" s="153">
        <f t="shared" si="182"/>
        <v>10.196967055952587</v>
      </c>
      <c r="L179" s="203">
        <v>17158</v>
      </c>
      <c r="M179" s="151">
        <v>17951</v>
      </c>
      <c r="N179" s="148">
        <f t="shared" si="183"/>
        <v>4.6217507868049887</v>
      </c>
      <c r="O179" s="590"/>
      <c r="P179" s="591"/>
      <c r="Q179" s="592"/>
      <c r="R179" s="590"/>
      <c r="S179" s="591"/>
      <c r="T179" s="592"/>
      <c r="U179" s="590"/>
      <c r="V179" s="591"/>
      <c r="W179" s="592"/>
      <c r="X179" s="590"/>
      <c r="Y179" s="591"/>
      <c r="Z179" s="592"/>
      <c r="AA179" s="590"/>
      <c r="AB179" s="591"/>
      <c r="AC179" s="592"/>
      <c r="AD179" s="590"/>
      <c r="AE179" s="591"/>
      <c r="AF179" s="592"/>
      <c r="AG179" s="590"/>
      <c r="AH179" s="591"/>
      <c r="AI179" s="592"/>
      <c r="AJ179" s="590"/>
      <c r="AK179" s="591"/>
      <c r="AL179" s="592"/>
      <c r="AM179" s="590"/>
      <c r="AN179" s="591"/>
      <c r="AO179" s="592"/>
      <c r="AP179" s="590"/>
      <c r="AQ179" s="591"/>
      <c r="AR179" s="592"/>
      <c r="AS179" s="590"/>
      <c r="AT179" s="591"/>
      <c r="AU179" s="592"/>
      <c r="AV179" s="590"/>
      <c r="AW179" s="591"/>
      <c r="AX179" s="592"/>
      <c r="AY179" s="590"/>
      <c r="AZ179" s="591"/>
      <c r="BA179" s="592"/>
      <c r="BB179" s="590"/>
      <c r="BC179" s="591"/>
      <c r="BD179" s="592"/>
    </row>
    <row r="180" spans="1:56" x14ac:dyDescent="0.2">
      <c r="A180" s="133"/>
      <c r="B180" s="149" t="s">
        <v>120</v>
      </c>
      <c r="C180" s="131"/>
      <c r="D180" s="131"/>
      <c r="E180" s="173">
        <f t="shared" si="180"/>
        <v>0</v>
      </c>
      <c r="F180" s="131"/>
      <c r="G180" s="131"/>
      <c r="H180" s="152">
        <f t="shared" si="181"/>
        <v>0</v>
      </c>
      <c r="I180" s="130"/>
      <c r="J180" s="131"/>
      <c r="K180" s="152"/>
      <c r="L180" s="130"/>
      <c r="M180" s="131"/>
      <c r="N180" s="132"/>
      <c r="O180" s="587"/>
      <c r="P180" s="588"/>
      <c r="Q180" s="589"/>
      <c r="R180" s="587"/>
      <c r="S180" s="588"/>
      <c r="T180" s="589"/>
      <c r="U180" s="587"/>
      <c r="V180" s="588"/>
      <c r="W180" s="589"/>
      <c r="X180" s="587"/>
      <c r="Y180" s="588"/>
      <c r="Z180" s="589"/>
      <c r="AA180" s="587"/>
      <c r="AB180" s="588"/>
      <c r="AC180" s="589"/>
      <c r="AD180" s="587"/>
      <c r="AE180" s="588"/>
      <c r="AF180" s="589"/>
      <c r="AG180" s="587"/>
      <c r="AH180" s="588"/>
      <c r="AI180" s="589"/>
      <c r="AJ180" s="587"/>
      <c r="AK180" s="588"/>
      <c r="AL180" s="589"/>
      <c r="AM180" s="587"/>
      <c r="AN180" s="588"/>
      <c r="AO180" s="589"/>
      <c r="AP180" s="587"/>
      <c r="AQ180" s="588"/>
      <c r="AR180" s="589"/>
      <c r="AS180" s="587"/>
      <c r="AT180" s="588"/>
      <c r="AU180" s="589"/>
      <c r="AV180" s="587"/>
      <c r="AW180" s="588"/>
      <c r="AX180" s="589"/>
      <c r="AY180" s="587"/>
      <c r="AZ180" s="588"/>
      <c r="BA180" s="589"/>
      <c r="BB180" s="587"/>
      <c r="BC180" s="588"/>
      <c r="BD180" s="589"/>
    </row>
    <row r="181" spans="1:56" x14ac:dyDescent="0.2">
      <c r="A181" s="133"/>
      <c r="B181" s="149" t="s">
        <v>121</v>
      </c>
      <c r="C181" s="131">
        <v>2207</v>
      </c>
      <c r="D181" s="131">
        <v>2343</v>
      </c>
      <c r="E181" s="173">
        <f t="shared" si="180"/>
        <v>6.1622111463525151</v>
      </c>
      <c r="F181" s="131">
        <v>7967</v>
      </c>
      <c r="G181" s="131">
        <v>8463</v>
      </c>
      <c r="H181" s="152">
        <f t="shared" si="181"/>
        <v>6.2256809338521402</v>
      </c>
      <c r="I181" s="130"/>
      <c r="J181" s="131"/>
      <c r="K181" s="152"/>
      <c r="L181" s="130"/>
      <c r="M181" s="131"/>
      <c r="N181" s="132"/>
      <c r="O181" s="587"/>
      <c r="P181" s="588"/>
      <c r="Q181" s="589"/>
      <c r="R181" s="587"/>
      <c r="S181" s="588"/>
      <c r="T181" s="589"/>
      <c r="U181" s="587"/>
      <c r="V181" s="588"/>
      <c r="W181" s="589"/>
      <c r="X181" s="587"/>
      <c r="Y181" s="588"/>
      <c r="Z181" s="589"/>
      <c r="AA181" s="587"/>
      <c r="AB181" s="588"/>
      <c r="AC181" s="589"/>
      <c r="AD181" s="587"/>
      <c r="AE181" s="588"/>
      <c r="AF181" s="589"/>
      <c r="AG181" s="587"/>
      <c r="AH181" s="588"/>
      <c r="AI181" s="589"/>
      <c r="AJ181" s="587"/>
      <c r="AK181" s="588"/>
      <c r="AL181" s="589"/>
      <c r="AM181" s="587"/>
      <c r="AN181" s="588"/>
      <c r="AO181" s="589"/>
      <c r="AP181" s="587"/>
      <c r="AQ181" s="588"/>
      <c r="AR181" s="589"/>
      <c r="AS181" s="587"/>
      <c r="AT181" s="588"/>
      <c r="AU181" s="589"/>
      <c r="AV181" s="587"/>
      <c r="AW181" s="588"/>
      <c r="AX181" s="589"/>
      <c r="AY181" s="587"/>
      <c r="AZ181" s="588"/>
      <c r="BA181" s="589"/>
      <c r="BB181" s="587"/>
      <c r="BC181" s="588"/>
      <c r="BD181" s="589"/>
    </row>
    <row r="182" spans="1:56" x14ac:dyDescent="0.2">
      <c r="A182" s="133"/>
      <c r="B182" s="149" t="s">
        <v>122</v>
      </c>
      <c r="C182" s="131">
        <v>2194</v>
      </c>
      <c r="D182" s="131">
        <v>2274</v>
      </c>
      <c r="E182" s="173">
        <f t="shared" si="180"/>
        <v>3.646308113035551</v>
      </c>
      <c r="F182" s="131">
        <v>7958</v>
      </c>
      <c r="G182" s="131">
        <v>8424</v>
      </c>
      <c r="H182" s="152">
        <f t="shared" si="181"/>
        <v>5.8557426489067606</v>
      </c>
      <c r="I182" s="130"/>
      <c r="J182" s="131"/>
      <c r="K182" s="152"/>
      <c r="L182" s="130"/>
      <c r="M182" s="131"/>
      <c r="N182" s="132"/>
      <c r="O182" s="587"/>
      <c r="P182" s="588"/>
      <c r="Q182" s="589"/>
      <c r="R182" s="587"/>
      <c r="S182" s="588"/>
      <c r="T182" s="589"/>
      <c r="U182" s="587"/>
      <c r="V182" s="588"/>
      <c r="W182" s="589"/>
      <c r="X182" s="587"/>
      <c r="Y182" s="588"/>
      <c r="Z182" s="589"/>
      <c r="AA182" s="587"/>
      <c r="AB182" s="588"/>
      <c r="AC182" s="589"/>
      <c r="AD182" s="587"/>
      <c r="AE182" s="588"/>
      <c r="AF182" s="589"/>
      <c r="AG182" s="587"/>
      <c r="AH182" s="588"/>
      <c r="AI182" s="589"/>
      <c r="AJ182" s="587"/>
      <c r="AK182" s="588"/>
      <c r="AL182" s="589"/>
      <c r="AM182" s="587"/>
      <c r="AN182" s="588"/>
      <c r="AO182" s="589"/>
      <c r="AP182" s="587"/>
      <c r="AQ182" s="588"/>
      <c r="AR182" s="589"/>
      <c r="AS182" s="587"/>
      <c r="AT182" s="588"/>
      <c r="AU182" s="589"/>
      <c r="AV182" s="587"/>
      <c r="AW182" s="588"/>
      <c r="AX182" s="589"/>
      <c r="AY182" s="587"/>
      <c r="AZ182" s="588"/>
      <c r="BA182" s="589"/>
      <c r="BB182" s="587"/>
      <c r="BC182" s="588"/>
      <c r="BD182" s="589"/>
    </row>
    <row r="183" spans="1:56" x14ac:dyDescent="0.2">
      <c r="A183" s="133"/>
      <c r="B183" s="149" t="s">
        <v>58</v>
      </c>
      <c r="C183" s="131">
        <v>2196</v>
      </c>
      <c r="D183" s="131">
        <v>2281</v>
      </c>
      <c r="E183" s="173">
        <f t="shared" si="180"/>
        <v>3.8706739526411655</v>
      </c>
      <c r="F183" s="131">
        <v>7940</v>
      </c>
      <c r="G183" s="131">
        <v>8425</v>
      </c>
      <c r="H183" s="152">
        <f t="shared" si="181"/>
        <v>6.1083123425692696</v>
      </c>
      <c r="I183" s="130"/>
      <c r="J183" s="131"/>
      <c r="K183" s="152"/>
      <c r="L183" s="130"/>
      <c r="M183" s="131"/>
      <c r="N183" s="132"/>
      <c r="O183" s="587"/>
      <c r="P183" s="588"/>
      <c r="Q183" s="589"/>
      <c r="R183" s="587"/>
      <c r="S183" s="588"/>
      <c r="T183" s="589"/>
      <c r="U183" s="587"/>
      <c r="V183" s="588"/>
      <c r="W183" s="589"/>
      <c r="X183" s="587"/>
      <c r="Y183" s="588"/>
      <c r="Z183" s="589"/>
      <c r="AA183" s="587"/>
      <c r="AB183" s="588"/>
      <c r="AC183" s="589"/>
      <c r="AD183" s="587"/>
      <c r="AE183" s="588"/>
      <c r="AF183" s="589"/>
      <c r="AG183" s="587"/>
      <c r="AH183" s="588"/>
      <c r="AI183" s="589"/>
      <c r="AJ183" s="587"/>
      <c r="AK183" s="588"/>
      <c r="AL183" s="589"/>
      <c r="AM183" s="587"/>
      <c r="AN183" s="588"/>
      <c r="AO183" s="589"/>
      <c r="AP183" s="587"/>
      <c r="AQ183" s="588"/>
      <c r="AR183" s="589"/>
      <c r="AS183" s="587"/>
      <c r="AT183" s="588"/>
      <c r="AU183" s="589"/>
      <c r="AV183" s="587"/>
      <c r="AW183" s="588"/>
      <c r="AX183" s="589"/>
      <c r="AY183" s="587"/>
      <c r="AZ183" s="588"/>
      <c r="BA183" s="589"/>
      <c r="BB183" s="587"/>
      <c r="BC183" s="588"/>
      <c r="BD183" s="589"/>
    </row>
    <row r="184" spans="1:56" s="135" customFormat="1" ht="20.25" customHeight="1" x14ac:dyDescent="0.25">
      <c r="A184" s="134"/>
      <c r="B184" s="209" t="s">
        <v>128</v>
      </c>
      <c r="C184" s="151">
        <v>2195</v>
      </c>
      <c r="D184" s="151">
        <v>2281</v>
      </c>
      <c r="E184" s="174">
        <f t="shared" si="180"/>
        <v>3.917995444191344</v>
      </c>
      <c r="F184" s="151">
        <v>7955</v>
      </c>
      <c r="G184" s="151">
        <v>8425</v>
      </c>
      <c r="H184" s="153">
        <f t="shared" si="181"/>
        <v>5.9082338152105596</v>
      </c>
      <c r="I184" s="203"/>
      <c r="J184" s="151"/>
      <c r="K184" s="153"/>
      <c r="L184" s="203"/>
      <c r="M184" s="151"/>
      <c r="N184" s="148"/>
      <c r="O184" s="590"/>
      <c r="P184" s="591"/>
      <c r="Q184" s="592"/>
      <c r="R184" s="590"/>
      <c r="S184" s="591"/>
      <c r="T184" s="592"/>
      <c r="U184" s="590"/>
      <c r="V184" s="591"/>
      <c r="W184" s="592"/>
      <c r="X184" s="590"/>
      <c r="Y184" s="591"/>
      <c r="Z184" s="592"/>
      <c r="AA184" s="590"/>
      <c r="AB184" s="591"/>
      <c r="AC184" s="592"/>
      <c r="AD184" s="590"/>
      <c r="AE184" s="591"/>
      <c r="AF184" s="592"/>
      <c r="AG184" s="590"/>
      <c r="AH184" s="591"/>
      <c r="AI184" s="592"/>
      <c r="AJ184" s="590"/>
      <c r="AK184" s="591"/>
      <c r="AL184" s="592"/>
      <c r="AM184" s="590"/>
      <c r="AN184" s="591"/>
      <c r="AO184" s="592"/>
      <c r="AP184" s="590"/>
      <c r="AQ184" s="591"/>
      <c r="AR184" s="592"/>
      <c r="AS184" s="590"/>
      <c r="AT184" s="591"/>
      <c r="AU184" s="592"/>
      <c r="AV184" s="590"/>
      <c r="AW184" s="591"/>
      <c r="AX184" s="592"/>
      <c r="AY184" s="590"/>
      <c r="AZ184" s="591"/>
      <c r="BA184" s="592"/>
      <c r="BB184" s="590"/>
      <c r="BC184" s="591"/>
      <c r="BD184" s="592"/>
    </row>
    <row r="185" spans="1:56" x14ac:dyDescent="0.2">
      <c r="A185" s="133"/>
      <c r="B185" s="149" t="s">
        <v>59</v>
      </c>
      <c r="C185" s="131"/>
      <c r="D185" s="131"/>
      <c r="E185" s="173">
        <f t="shared" si="180"/>
        <v>0</v>
      </c>
      <c r="F185" s="131"/>
      <c r="G185" s="131"/>
      <c r="H185" s="152">
        <f t="shared" si="181"/>
        <v>0</v>
      </c>
      <c r="I185" s="130"/>
      <c r="J185" s="131"/>
      <c r="K185" s="152"/>
      <c r="L185" s="130"/>
      <c r="M185" s="131"/>
      <c r="N185" s="132"/>
      <c r="O185" s="587"/>
      <c r="P185" s="588"/>
      <c r="Q185" s="589"/>
      <c r="R185" s="587"/>
      <c r="S185" s="588"/>
      <c r="T185" s="589"/>
      <c r="U185" s="587"/>
      <c r="V185" s="588"/>
      <c r="W185" s="589"/>
      <c r="X185" s="587"/>
      <c r="Y185" s="588"/>
      <c r="Z185" s="589"/>
      <c r="AA185" s="587"/>
      <c r="AB185" s="588"/>
      <c r="AC185" s="589"/>
      <c r="AD185" s="587"/>
      <c r="AE185" s="588"/>
      <c r="AF185" s="589"/>
      <c r="AG185" s="587"/>
      <c r="AH185" s="588"/>
      <c r="AI185" s="589"/>
      <c r="AJ185" s="587"/>
      <c r="AK185" s="588"/>
      <c r="AL185" s="589"/>
      <c r="AM185" s="587"/>
      <c r="AN185" s="588"/>
      <c r="AO185" s="589"/>
      <c r="AP185" s="587"/>
      <c r="AQ185" s="588"/>
      <c r="AR185" s="589"/>
      <c r="AS185" s="587"/>
      <c r="AT185" s="588"/>
      <c r="AU185" s="589"/>
      <c r="AV185" s="587"/>
      <c r="AW185" s="588"/>
      <c r="AX185" s="589"/>
      <c r="AY185" s="587"/>
      <c r="AZ185" s="588"/>
      <c r="BA185" s="589"/>
      <c r="BB185" s="587"/>
      <c r="BC185" s="588"/>
      <c r="BD185" s="589"/>
    </row>
    <row r="186" spans="1:56" x14ac:dyDescent="0.2">
      <c r="A186" s="133"/>
      <c r="B186" s="149" t="s">
        <v>111</v>
      </c>
      <c r="C186" s="131"/>
      <c r="D186" s="131"/>
      <c r="E186" s="173">
        <f t="shared" si="180"/>
        <v>0</v>
      </c>
      <c r="F186" s="131"/>
      <c r="G186" s="131"/>
      <c r="H186" s="152">
        <f t="shared" si="181"/>
        <v>0</v>
      </c>
      <c r="I186" s="130"/>
      <c r="J186" s="131"/>
      <c r="K186" s="152"/>
      <c r="L186" s="130"/>
      <c r="M186" s="131"/>
      <c r="N186" s="132"/>
      <c r="O186" s="587"/>
      <c r="P186" s="588"/>
      <c r="Q186" s="589"/>
      <c r="R186" s="587"/>
      <c r="S186" s="588"/>
      <c r="T186" s="589"/>
      <c r="U186" s="587"/>
      <c r="V186" s="588"/>
      <c r="W186" s="589"/>
      <c r="X186" s="587"/>
      <c r="Y186" s="588"/>
      <c r="Z186" s="589"/>
      <c r="AA186" s="587"/>
      <c r="AB186" s="588"/>
      <c r="AC186" s="589"/>
      <c r="AD186" s="587"/>
      <c r="AE186" s="588"/>
      <c r="AF186" s="589"/>
      <c r="AG186" s="587"/>
      <c r="AH186" s="588"/>
      <c r="AI186" s="589"/>
      <c r="AJ186" s="587"/>
      <c r="AK186" s="588"/>
      <c r="AL186" s="589"/>
      <c r="AM186" s="587"/>
      <c r="AN186" s="588"/>
      <c r="AO186" s="589"/>
      <c r="AP186" s="587"/>
      <c r="AQ186" s="588"/>
      <c r="AR186" s="589"/>
      <c r="AS186" s="587"/>
      <c r="AT186" s="588"/>
      <c r="AU186" s="589"/>
      <c r="AV186" s="587"/>
      <c r="AW186" s="588"/>
      <c r="AX186" s="589"/>
      <c r="AY186" s="587"/>
      <c r="AZ186" s="588"/>
      <c r="BA186" s="589"/>
      <c r="BB186" s="587"/>
      <c r="BC186" s="588"/>
      <c r="BD186" s="589"/>
    </row>
    <row r="187" spans="1:56" x14ac:dyDescent="0.2">
      <c r="A187" s="133"/>
      <c r="B187" s="149" t="s">
        <v>112</v>
      </c>
      <c r="C187" s="131"/>
      <c r="D187" s="131"/>
      <c r="E187" s="173"/>
      <c r="F187" s="131"/>
      <c r="G187" s="131"/>
      <c r="H187" s="152">
        <f t="shared" si="181"/>
        <v>0</v>
      </c>
      <c r="I187" s="130"/>
      <c r="J187" s="131"/>
      <c r="K187" s="152"/>
      <c r="L187" s="130"/>
      <c r="M187" s="131"/>
      <c r="N187" s="132"/>
      <c r="O187" s="587"/>
      <c r="P187" s="588"/>
      <c r="Q187" s="589"/>
      <c r="R187" s="587"/>
      <c r="S187" s="588"/>
      <c r="T187" s="589"/>
      <c r="U187" s="587"/>
      <c r="V187" s="588"/>
      <c r="W187" s="589"/>
      <c r="X187" s="587"/>
      <c r="Y187" s="588"/>
      <c r="Z187" s="589"/>
      <c r="AA187" s="587"/>
      <c r="AB187" s="588"/>
      <c r="AC187" s="589"/>
      <c r="AD187" s="587"/>
      <c r="AE187" s="588"/>
      <c r="AF187" s="589"/>
      <c r="AG187" s="587"/>
      <c r="AH187" s="588"/>
      <c r="AI187" s="589"/>
      <c r="AJ187" s="587"/>
      <c r="AK187" s="588"/>
      <c r="AL187" s="589"/>
      <c r="AM187" s="587"/>
      <c r="AN187" s="588"/>
      <c r="AO187" s="589"/>
      <c r="AP187" s="587"/>
      <c r="AQ187" s="588"/>
      <c r="AR187" s="589"/>
      <c r="AS187" s="587"/>
      <c r="AT187" s="588"/>
      <c r="AU187" s="589"/>
      <c r="AV187" s="587"/>
      <c r="AW187" s="588"/>
      <c r="AX187" s="589"/>
      <c r="AY187" s="587"/>
      <c r="AZ187" s="588"/>
      <c r="BA187" s="589"/>
      <c r="BB187" s="587"/>
      <c r="BC187" s="588"/>
      <c r="BD187" s="589"/>
    </row>
    <row r="188" spans="1:56" s="135" customFormat="1" ht="21.75" customHeight="1" x14ac:dyDescent="0.25">
      <c r="A188" s="134"/>
      <c r="B188" s="210" t="s">
        <v>109</v>
      </c>
      <c r="C188" s="151"/>
      <c r="D188" s="151"/>
      <c r="E188" s="174">
        <f>IF(C188&gt;0,(((D188-C188)/C188)*100),0)</f>
        <v>0</v>
      </c>
      <c r="F188" s="151"/>
      <c r="G188" s="151"/>
      <c r="H188" s="153">
        <f t="shared" si="181"/>
        <v>0</v>
      </c>
      <c r="I188" s="203"/>
      <c r="J188" s="151"/>
      <c r="K188" s="153"/>
      <c r="L188" s="203"/>
      <c r="M188" s="151"/>
      <c r="N188" s="148"/>
      <c r="O188" s="590"/>
      <c r="P188" s="591"/>
      <c r="Q188" s="592"/>
      <c r="R188" s="590"/>
      <c r="S188" s="591"/>
      <c r="T188" s="592"/>
      <c r="U188" s="590"/>
      <c r="V188" s="591"/>
      <c r="W188" s="592"/>
      <c r="X188" s="590"/>
      <c r="Y188" s="591"/>
      <c r="Z188" s="592"/>
      <c r="AA188" s="590"/>
      <c r="AB188" s="591"/>
      <c r="AC188" s="592"/>
      <c r="AD188" s="590"/>
      <c r="AE188" s="591"/>
      <c r="AF188" s="592"/>
      <c r="AG188" s="590"/>
      <c r="AH188" s="591"/>
      <c r="AI188" s="592"/>
      <c r="AJ188" s="590"/>
      <c r="AK188" s="591"/>
      <c r="AL188" s="592"/>
      <c r="AM188" s="590"/>
      <c r="AN188" s="591"/>
      <c r="AO188" s="592"/>
      <c r="AP188" s="590"/>
      <c r="AQ188" s="591"/>
      <c r="AR188" s="592"/>
      <c r="AS188" s="590"/>
      <c r="AT188" s="591"/>
      <c r="AU188" s="592"/>
      <c r="AV188" s="590"/>
      <c r="AW188" s="591"/>
      <c r="AX188" s="592"/>
      <c r="AY188" s="590"/>
      <c r="AZ188" s="591"/>
      <c r="BA188" s="592"/>
      <c r="BB188" s="590"/>
      <c r="BC188" s="591"/>
      <c r="BD188" s="592"/>
    </row>
    <row r="189" spans="1:56" x14ac:dyDescent="0.2">
      <c r="A189" s="136"/>
      <c r="B189" s="211" t="s">
        <v>60</v>
      </c>
      <c r="C189" s="205"/>
      <c r="D189" s="137"/>
      <c r="E189" s="175"/>
      <c r="F189" s="205"/>
      <c r="G189" s="137"/>
      <c r="H189" s="201"/>
      <c r="I189" s="204"/>
      <c r="J189" s="137"/>
      <c r="K189" s="201"/>
      <c r="L189" s="204"/>
      <c r="M189" s="137"/>
      <c r="N189" s="201"/>
      <c r="O189" s="204">
        <v>14270</v>
      </c>
      <c r="P189" s="137">
        <v>15757</v>
      </c>
      <c r="Q189" s="138">
        <f t="shared" ref="Q189" si="184">IF(O189&gt;0,(((P189-O189)/O189)*100),0)</f>
        <v>10.420462508759636</v>
      </c>
      <c r="R189" s="204">
        <v>28787</v>
      </c>
      <c r="S189" s="137">
        <v>30476</v>
      </c>
      <c r="T189" s="138">
        <f t="shared" ref="T189" si="185">IF(R189&gt;0,(((S189-R189)/R189)*100),0)</f>
        <v>5.8672317365477467</v>
      </c>
      <c r="U189" s="204">
        <v>14244</v>
      </c>
      <c r="V189" s="137">
        <v>16291</v>
      </c>
      <c r="W189" s="138">
        <f t="shared" ref="W189" si="186">IF(U189&gt;0,(((V189-U189)/U189)*100),0)</f>
        <v>14.370963212580737</v>
      </c>
      <c r="X189" s="204">
        <v>30324</v>
      </c>
      <c r="Y189" s="137">
        <v>32818</v>
      </c>
      <c r="Z189" s="138">
        <f t="shared" ref="Z189" si="187">IF(X189&gt;0,(((Y189-X189)/X189)*100),0)</f>
        <v>8.2245086400211047</v>
      </c>
      <c r="AA189" s="204">
        <v>25352</v>
      </c>
      <c r="AB189" s="137">
        <v>27837</v>
      </c>
      <c r="AC189" s="138">
        <f t="shared" ref="AC189" si="188">IF(AA189&gt;0,(((AB189-AA189)/AA189)*100),0)</f>
        <v>9.8019880088355951</v>
      </c>
      <c r="AD189" s="204">
        <v>33687</v>
      </c>
      <c r="AE189" s="137">
        <v>36374</v>
      </c>
      <c r="AF189" s="138">
        <f t="shared" ref="AF189" si="189">IF(AD189&gt;0,(((AE189-AD189)/AD189)*100),0)</f>
        <v>7.9763707068008438</v>
      </c>
      <c r="AG189" s="204">
        <v>16595</v>
      </c>
      <c r="AH189" s="137">
        <v>18904</v>
      </c>
      <c r="AI189" s="138">
        <f t="shared" ref="AI189" si="190">IF(AG189&gt;0,(((AH189-AG189)/AG189)*100),0)</f>
        <v>13.91382946670684</v>
      </c>
      <c r="AJ189" s="204">
        <v>35822</v>
      </c>
      <c r="AK189" s="137">
        <v>40247</v>
      </c>
      <c r="AL189" s="138">
        <f t="shared" ref="AL189" si="191">IF(AJ189&gt;0,(((AK189-AJ189)/AJ189)*100),0)</f>
        <v>12.352744123722852</v>
      </c>
      <c r="AM189" s="204"/>
      <c r="AN189" s="137"/>
      <c r="AO189" s="138">
        <f t="shared" ref="AO189" si="192">IF(AM189&gt;0,(((AN189-AM189)/AM189)*100),0)</f>
        <v>0</v>
      </c>
      <c r="AP189" s="204"/>
      <c r="AQ189" s="137"/>
      <c r="AR189" s="138">
        <f t="shared" ref="AR189" si="193">IF(AP189&gt;0,(((AQ189-AP189)/AP189)*100),0)</f>
        <v>0</v>
      </c>
      <c r="AS189" s="204"/>
      <c r="AT189" s="137"/>
      <c r="AU189" s="138">
        <f t="shared" ref="AU189" si="194">IF(AS189&gt;0,(((AT189-AS189)/AS189)*100),0)</f>
        <v>0</v>
      </c>
      <c r="AV189" s="204"/>
      <c r="AW189" s="137"/>
      <c r="AX189" s="138">
        <f t="shared" ref="AX189" si="195">IF(AV189&gt;0,(((AW189-AV189)/AV189)*100),0)</f>
        <v>0</v>
      </c>
      <c r="AY189" s="204">
        <v>13528</v>
      </c>
      <c r="AZ189" s="137">
        <v>15378</v>
      </c>
      <c r="BA189" s="138">
        <f t="shared" ref="BA189" si="196">IF(AY189&gt;0,(((AZ189-AY189)/AY189)*100),0)</f>
        <v>13.675340035481964</v>
      </c>
      <c r="BB189" s="204">
        <v>36291</v>
      </c>
      <c r="BC189" s="137">
        <v>38141</v>
      </c>
      <c r="BD189" s="138">
        <f t="shared" ref="BD189" si="197">IF(BB189&gt;0,(((BC189-BB189)/BB189)*100),0)</f>
        <v>5.0976826210355188</v>
      </c>
    </row>
    <row r="190" spans="1:56" x14ac:dyDescent="0.2">
      <c r="A190" s="129" t="s">
        <v>73</v>
      </c>
      <c r="B190" s="149" t="s">
        <v>114</v>
      </c>
      <c r="C190" s="131">
        <v>7181</v>
      </c>
      <c r="D190" s="131">
        <v>7391</v>
      </c>
      <c r="E190" s="173">
        <f t="shared" ref="E190:E203" si="198">IF(C190&gt;0,(((D190-C190)/C190)*100),0)</f>
        <v>2.924383790558418</v>
      </c>
      <c r="F190" s="131">
        <v>18331</v>
      </c>
      <c r="G190" s="131">
        <v>19217</v>
      </c>
      <c r="H190" s="152">
        <f t="shared" ref="H190:H205" si="199">IF(F190&gt;0,(((G190-F190)/F190)*100),0)</f>
        <v>4.8333424253995965</v>
      </c>
      <c r="I190" s="130">
        <v>6457</v>
      </c>
      <c r="J190" s="131">
        <v>6758</v>
      </c>
      <c r="K190" s="152">
        <f t="shared" ref="K190:K196" si="200">IF(I190&gt;0,(((J190-I190)/I190)*100),0)</f>
        <v>4.6616075576893294</v>
      </c>
      <c r="L190" s="130">
        <v>17833</v>
      </c>
      <c r="M190" s="131">
        <v>18861</v>
      </c>
      <c r="N190" s="132">
        <f t="shared" ref="N190:N196" si="201">IF(L190&gt;0,(((M190-L190)/L190)*100),0)</f>
        <v>5.7645937307239388</v>
      </c>
      <c r="O190" s="587"/>
      <c r="P190" s="588"/>
      <c r="Q190" s="589"/>
      <c r="R190" s="587"/>
      <c r="S190" s="588"/>
      <c r="T190" s="589"/>
      <c r="U190" s="587"/>
      <c r="V190" s="588"/>
      <c r="W190" s="589"/>
      <c r="X190" s="587"/>
      <c r="Y190" s="588"/>
      <c r="Z190" s="589"/>
      <c r="AA190" s="587"/>
      <c r="AB190" s="588"/>
      <c r="AC190" s="589"/>
      <c r="AD190" s="587"/>
      <c r="AE190" s="588"/>
      <c r="AF190" s="589"/>
      <c r="AG190" s="587"/>
      <c r="AH190" s="588"/>
      <c r="AI190" s="589"/>
      <c r="AJ190" s="587"/>
      <c r="AK190" s="588"/>
      <c r="AL190" s="589"/>
      <c r="AM190" s="587"/>
      <c r="AN190" s="588"/>
      <c r="AO190" s="589"/>
      <c r="AP190" s="587"/>
      <c r="AQ190" s="588"/>
      <c r="AR190" s="589"/>
      <c r="AS190" s="587"/>
      <c r="AT190" s="588"/>
      <c r="AU190" s="589"/>
      <c r="AV190" s="587"/>
      <c r="AW190" s="588"/>
      <c r="AX190" s="589"/>
      <c r="AY190" s="587"/>
      <c r="AZ190" s="588"/>
      <c r="BA190" s="589"/>
      <c r="BB190" s="587"/>
      <c r="BC190" s="588"/>
      <c r="BD190" s="589"/>
    </row>
    <row r="191" spans="1:56" x14ac:dyDescent="0.2">
      <c r="A191" s="133"/>
      <c r="B191" s="149" t="s">
        <v>115</v>
      </c>
      <c r="C191" s="131"/>
      <c r="D191" s="131"/>
      <c r="E191" s="173">
        <f t="shared" si="198"/>
        <v>0</v>
      </c>
      <c r="F191" s="131"/>
      <c r="G191" s="131"/>
      <c r="H191" s="152">
        <f t="shared" si="199"/>
        <v>0</v>
      </c>
      <c r="I191" s="130"/>
      <c r="J191" s="131"/>
      <c r="K191" s="152">
        <f t="shared" si="200"/>
        <v>0</v>
      </c>
      <c r="L191" s="130"/>
      <c r="M191" s="131"/>
      <c r="N191" s="132">
        <f t="shared" si="201"/>
        <v>0</v>
      </c>
      <c r="O191" s="587"/>
      <c r="P191" s="588"/>
      <c r="Q191" s="589"/>
      <c r="R191" s="587"/>
      <c r="S191" s="588"/>
      <c r="T191" s="589"/>
      <c r="U191" s="587"/>
      <c r="V191" s="588"/>
      <c r="W191" s="589"/>
      <c r="X191" s="587"/>
      <c r="Y191" s="588"/>
      <c r="Z191" s="589"/>
      <c r="AA191" s="587"/>
      <c r="AB191" s="588"/>
      <c r="AC191" s="589"/>
      <c r="AD191" s="587"/>
      <c r="AE191" s="588"/>
      <c r="AF191" s="589"/>
      <c r="AG191" s="587"/>
      <c r="AH191" s="588"/>
      <c r="AI191" s="589"/>
      <c r="AJ191" s="587"/>
      <c r="AK191" s="588"/>
      <c r="AL191" s="589"/>
      <c r="AM191" s="587"/>
      <c r="AN191" s="588"/>
      <c r="AO191" s="589"/>
      <c r="AP191" s="587"/>
      <c r="AQ191" s="588"/>
      <c r="AR191" s="589"/>
      <c r="AS191" s="587"/>
      <c r="AT191" s="588"/>
      <c r="AU191" s="589"/>
      <c r="AV191" s="587"/>
      <c r="AW191" s="588"/>
      <c r="AX191" s="589"/>
      <c r="AY191" s="587"/>
      <c r="AZ191" s="588"/>
      <c r="BA191" s="589"/>
      <c r="BB191" s="587"/>
      <c r="BC191" s="588"/>
      <c r="BD191" s="589"/>
    </row>
    <row r="192" spans="1:56" x14ac:dyDescent="0.2">
      <c r="A192" s="133"/>
      <c r="B192" s="149" t="s">
        <v>116</v>
      </c>
      <c r="C192" s="131">
        <v>4660</v>
      </c>
      <c r="D192" s="131">
        <v>4974</v>
      </c>
      <c r="E192" s="173">
        <f t="shared" si="198"/>
        <v>6.7381974248927046</v>
      </c>
      <c r="F192" s="131">
        <v>11516</v>
      </c>
      <c r="G192" s="131">
        <v>12187</v>
      </c>
      <c r="H192" s="152">
        <f t="shared" si="199"/>
        <v>5.8266759291420636</v>
      </c>
      <c r="I192" s="130">
        <v>4670</v>
      </c>
      <c r="J192" s="131">
        <v>4978</v>
      </c>
      <c r="K192" s="152">
        <f t="shared" si="200"/>
        <v>6.5952890792291221</v>
      </c>
      <c r="L192" s="130">
        <v>10940</v>
      </c>
      <c r="M192" s="131">
        <v>11510</v>
      </c>
      <c r="N192" s="132">
        <f t="shared" si="201"/>
        <v>5.210237659963437</v>
      </c>
      <c r="O192" s="587"/>
      <c r="P192" s="588"/>
      <c r="Q192" s="589"/>
      <c r="R192" s="587"/>
      <c r="S192" s="588"/>
      <c r="T192" s="589"/>
      <c r="U192" s="587"/>
      <c r="V192" s="588"/>
      <c r="W192" s="589"/>
      <c r="X192" s="587"/>
      <c r="Y192" s="588"/>
      <c r="Z192" s="589"/>
      <c r="AA192" s="587"/>
      <c r="AB192" s="588"/>
      <c r="AC192" s="589"/>
      <c r="AD192" s="587"/>
      <c r="AE192" s="588"/>
      <c r="AF192" s="589"/>
      <c r="AG192" s="587"/>
      <c r="AH192" s="588"/>
      <c r="AI192" s="589"/>
      <c r="AJ192" s="587"/>
      <c r="AK192" s="588"/>
      <c r="AL192" s="589"/>
      <c r="AM192" s="587"/>
      <c r="AN192" s="588"/>
      <c r="AO192" s="589"/>
      <c r="AP192" s="587"/>
      <c r="AQ192" s="588"/>
      <c r="AR192" s="589"/>
      <c r="AS192" s="587"/>
      <c r="AT192" s="588"/>
      <c r="AU192" s="589"/>
      <c r="AV192" s="587"/>
      <c r="AW192" s="588"/>
      <c r="AX192" s="589"/>
      <c r="AY192" s="587"/>
      <c r="AZ192" s="588"/>
      <c r="BA192" s="589"/>
      <c r="BB192" s="587"/>
      <c r="BC192" s="588"/>
      <c r="BD192" s="589"/>
    </row>
    <row r="193" spans="1:56" x14ac:dyDescent="0.2">
      <c r="A193" s="133"/>
      <c r="B193" s="149" t="s">
        <v>117</v>
      </c>
      <c r="C193" s="131">
        <v>4803</v>
      </c>
      <c r="D193" s="131">
        <v>5060</v>
      </c>
      <c r="E193" s="173">
        <f t="shared" si="198"/>
        <v>5.3508224026650009</v>
      </c>
      <c r="F193" s="131">
        <v>12017</v>
      </c>
      <c r="G193" s="131">
        <v>12795</v>
      </c>
      <c r="H193" s="152">
        <f t="shared" si="199"/>
        <v>6.4741616043937755</v>
      </c>
      <c r="I193" s="130">
        <v>4716</v>
      </c>
      <c r="J193" s="131">
        <v>4978</v>
      </c>
      <c r="K193" s="152">
        <f t="shared" si="200"/>
        <v>5.5555555555555554</v>
      </c>
      <c r="L193" s="130">
        <v>11564</v>
      </c>
      <c r="M193" s="131">
        <v>12322</v>
      </c>
      <c r="N193" s="132">
        <f t="shared" si="201"/>
        <v>6.5548253199584918</v>
      </c>
      <c r="O193" s="587"/>
      <c r="P193" s="588"/>
      <c r="Q193" s="589"/>
      <c r="R193" s="587"/>
      <c r="S193" s="588"/>
      <c r="T193" s="589"/>
      <c r="U193" s="587"/>
      <c r="V193" s="588"/>
      <c r="W193" s="589"/>
      <c r="X193" s="587"/>
      <c r="Y193" s="588"/>
      <c r="Z193" s="589"/>
      <c r="AA193" s="587"/>
      <c r="AB193" s="588"/>
      <c r="AC193" s="589"/>
      <c r="AD193" s="587"/>
      <c r="AE193" s="588"/>
      <c r="AF193" s="589"/>
      <c r="AG193" s="587"/>
      <c r="AH193" s="588"/>
      <c r="AI193" s="589"/>
      <c r="AJ193" s="587"/>
      <c r="AK193" s="588"/>
      <c r="AL193" s="589"/>
      <c r="AM193" s="587"/>
      <c r="AN193" s="588"/>
      <c r="AO193" s="589"/>
      <c r="AP193" s="587"/>
      <c r="AQ193" s="588"/>
      <c r="AR193" s="589"/>
      <c r="AS193" s="587"/>
      <c r="AT193" s="588"/>
      <c r="AU193" s="589"/>
      <c r="AV193" s="587"/>
      <c r="AW193" s="588"/>
      <c r="AX193" s="589"/>
      <c r="AY193" s="587"/>
      <c r="AZ193" s="588"/>
      <c r="BA193" s="589"/>
      <c r="BB193" s="587"/>
      <c r="BC193" s="588"/>
      <c r="BD193" s="589"/>
    </row>
    <row r="194" spans="1:56" x14ac:dyDescent="0.2">
      <c r="A194" s="133"/>
      <c r="B194" s="149" t="s">
        <v>118</v>
      </c>
      <c r="C194" s="131">
        <v>4590</v>
      </c>
      <c r="D194" s="131">
        <v>4905</v>
      </c>
      <c r="E194" s="173">
        <f t="shared" si="198"/>
        <v>6.8627450980392162</v>
      </c>
      <c r="F194" s="131">
        <v>10650</v>
      </c>
      <c r="G194" s="131">
        <v>11265</v>
      </c>
      <c r="H194" s="152">
        <f t="shared" si="199"/>
        <v>5.774647887323944</v>
      </c>
      <c r="I194" s="130">
        <v>4380</v>
      </c>
      <c r="J194" s="131">
        <v>4680</v>
      </c>
      <c r="K194" s="152">
        <f t="shared" si="200"/>
        <v>6.8493150684931505</v>
      </c>
      <c r="L194" s="130">
        <v>10176</v>
      </c>
      <c r="M194" s="131">
        <v>10944</v>
      </c>
      <c r="N194" s="132">
        <f t="shared" si="201"/>
        <v>7.5471698113207548</v>
      </c>
      <c r="O194" s="587"/>
      <c r="P194" s="588"/>
      <c r="Q194" s="589"/>
      <c r="R194" s="587"/>
      <c r="S194" s="588"/>
      <c r="T194" s="589"/>
      <c r="U194" s="587"/>
      <c r="V194" s="588"/>
      <c r="W194" s="589"/>
      <c r="X194" s="587"/>
      <c r="Y194" s="588"/>
      <c r="Z194" s="589"/>
      <c r="AA194" s="587"/>
      <c r="AB194" s="588"/>
      <c r="AC194" s="589"/>
      <c r="AD194" s="587"/>
      <c r="AE194" s="588"/>
      <c r="AF194" s="589"/>
      <c r="AG194" s="587"/>
      <c r="AH194" s="588"/>
      <c r="AI194" s="589"/>
      <c r="AJ194" s="587"/>
      <c r="AK194" s="588"/>
      <c r="AL194" s="589"/>
      <c r="AM194" s="587"/>
      <c r="AN194" s="588"/>
      <c r="AO194" s="589"/>
      <c r="AP194" s="587"/>
      <c r="AQ194" s="588"/>
      <c r="AR194" s="589"/>
      <c r="AS194" s="587"/>
      <c r="AT194" s="588"/>
      <c r="AU194" s="589"/>
      <c r="AV194" s="587"/>
      <c r="AW194" s="588"/>
      <c r="AX194" s="589"/>
      <c r="AY194" s="587"/>
      <c r="AZ194" s="588"/>
      <c r="BA194" s="589"/>
      <c r="BB194" s="587"/>
      <c r="BC194" s="588"/>
      <c r="BD194" s="589"/>
    </row>
    <row r="195" spans="1:56" x14ac:dyDescent="0.2">
      <c r="A195" s="133"/>
      <c r="B195" s="149" t="s">
        <v>119</v>
      </c>
      <c r="C195" s="131">
        <v>5040</v>
      </c>
      <c r="D195" s="131">
        <v>5400</v>
      </c>
      <c r="E195" s="173">
        <f t="shared" si="198"/>
        <v>7.1428571428571423</v>
      </c>
      <c r="F195" s="131">
        <v>11148</v>
      </c>
      <c r="G195" s="131">
        <v>11571</v>
      </c>
      <c r="H195" s="152">
        <f t="shared" si="199"/>
        <v>3.7944025834230359</v>
      </c>
      <c r="I195" s="130"/>
      <c r="J195" s="131"/>
      <c r="K195" s="152">
        <f t="shared" si="200"/>
        <v>0</v>
      </c>
      <c r="L195" s="130"/>
      <c r="M195" s="131"/>
      <c r="N195" s="132">
        <f t="shared" si="201"/>
        <v>0</v>
      </c>
      <c r="O195" s="587"/>
      <c r="P195" s="588"/>
      <c r="Q195" s="589"/>
      <c r="R195" s="587"/>
      <c r="S195" s="588"/>
      <c r="T195" s="589"/>
      <c r="U195" s="587"/>
      <c r="V195" s="588"/>
      <c r="W195" s="589"/>
      <c r="X195" s="587"/>
      <c r="Y195" s="588"/>
      <c r="Z195" s="589"/>
      <c r="AA195" s="587"/>
      <c r="AB195" s="588"/>
      <c r="AC195" s="589"/>
      <c r="AD195" s="587"/>
      <c r="AE195" s="588"/>
      <c r="AF195" s="589"/>
      <c r="AG195" s="587"/>
      <c r="AH195" s="588"/>
      <c r="AI195" s="589"/>
      <c r="AJ195" s="587"/>
      <c r="AK195" s="588"/>
      <c r="AL195" s="589"/>
      <c r="AM195" s="587"/>
      <c r="AN195" s="588"/>
      <c r="AO195" s="589"/>
      <c r="AP195" s="587"/>
      <c r="AQ195" s="588"/>
      <c r="AR195" s="589"/>
      <c r="AS195" s="587"/>
      <c r="AT195" s="588"/>
      <c r="AU195" s="589"/>
      <c r="AV195" s="587"/>
      <c r="AW195" s="588"/>
      <c r="AX195" s="589"/>
      <c r="AY195" s="587"/>
      <c r="AZ195" s="588"/>
      <c r="BA195" s="589"/>
      <c r="BB195" s="587"/>
      <c r="BC195" s="588"/>
      <c r="BD195" s="589"/>
    </row>
    <row r="196" spans="1:56" s="135" customFormat="1" ht="19.5" customHeight="1" x14ac:dyDescent="0.25">
      <c r="A196" s="134"/>
      <c r="B196" s="209" t="s">
        <v>79</v>
      </c>
      <c r="C196" s="151">
        <v>4718</v>
      </c>
      <c r="D196" s="151">
        <v>5046</v>
      </c>
      <c r="E196" s="174">
        <f t="shared" si="198"/>
        <v>6.9520983467571007</v>
      </c>
      <c r="F196" s="151">
        <v>11198</v>
      </c>
      <c r="G196" s="151">
        <v>11745</v>
      </c>
      <c r="H196" s="153">
        <f t="shared" si="199"/>
        <v>4.8848008572959456</v>
      </c>
      <c r="I196" s="203">
        <v>4519</v>
      </c>
      <c r="J196" s="151">
        <v>4788</v>
      </c>
      <c r="K196" s="153">
        <f t="shared" si="200"/>
        <v>5.952644390351848</v>
      </c>
      <c r="L196" s="203">
        <v>10819</v>
      </c>
      <c r="M196" s="151">
        <v>11384</v>
      </c>
      <c r="N196" s="148">
        <f t="shared" si="201"/>
        <v>5.2222941122100011</v>
      </c>
      <c r="O196" s="590"/>
      <c r="P196" s="591"/>
      <c r="Q196" s="592"/>
      <c r="R196" s="590"/>
      <c r="S196" s="591"/>
      <c r="T196" s="592"/>
      <c r="U196" s="590"/>
      <c r="V196" s="591"/>
      <c r="W196" s="592"/>
      <c r="X196" s="590"/>
      <c r="Y196" s="591"/>
      <c r="Z196" s="592"/>
      <c r="AA196" s="590"/>
      <c r="AB196" s="591"/>
      <c r="AC196" s="592"/>
      <c r="AD196" s="590"/>
      <c r="AE196" s="591"/>
      <c r="AF196" s="592"/>
      <c r="AG196" s="590"/>
      <c r="AH196" s="591"/>
      <c r="AI196" s="592"/>
      <c r="AJ196" s="590"/>
      <c r="AK196" s="591"/>
      <c r="AL196" s="592"/>
      <c r="AM196" s="590"/>
      <c r="AN196" s="591"/>
      <c r="AO196" s="592"/>
      <c r="AP196" s="590"/>
      <c r="AQ196" s="591"/>
      <c r="AR196" s="592"/>
      <c r="AS196" s="590"/>
      <c r="AT196" s="591"/>
      <c r="AU196" s="592"/>
      <c r="AV196" s="590"/>
      <c r="AW196" s="591"/>
      <c r="AX196" s="592"/>
      <c r="AY196" s="590"/>
      <c r="AZ196" s="591"/>
      <c r="BA196" s="592"/>
      <c r="BB196" s="590"/>
      <c r="BC196" s="591"/>
      <c r="BD196" s="592"/>
    </row>
    <row r="197" spans="1:56" x14ac:dyDescent="0.2">
      <c r="A197" s="133"/>
      <c r="B197" s="149" t="s">
        <v>120</v>
      </c>
      <c r="C197" s="131">
        <v>3872</v>
      </c>
      <c r="D197" s="131">
        <v>4010</v>
      </c>
      <c r="E197" s="173">
        <f t="shared" si="198"/>
        <v>3.5640495867768593</v>
      </c>
      <c r="F197" s="131">
        <v>9214</v>
      </c>
      <c r="G197" s="131">
        <v>9517</v>
      </c>
      <c r="H197" s="152">
        <f t="shared" si="199"/>
        <v>3.2884740612112004</v>
      </c>
      <c r="I197" s="130"/>
      <c r="J197" s="131"/>
      <c r="K197" s="152"/>
      <c r="L197" s="130"/>
      <c r="M197" s="131"/>
      <c r="N197" s="132"/>
      <c r="O197" s="587"/>
      <c r="P197" s="588"/>
      <c r="Q197" s="589"/>
      <c r="R197" s="587"/>
      <c r="S197" s="588"/>
      <c r="T197" s="589"/>
      <c r="U197" s="587"/>
      <c r="V197" s="588"/>
      <c r="W197" s="589"/>
      <c r="X197" s="587"/>
      <c r="Y197" s="588"/>
      <c r="Z197" s="589"/>
      <c r="AA197" s="587"/>
      <c r="AB197" s="588"/>
      <c r="AC197" s="589"/>
      <c r="AD197" s="587"/>
      <c r="AE197" s="588"/>
      <c r="AF197" s="589"/>
      <c r="AG197" s="587"/>
      <c r="AH197" s="588"/>
      <c r="AI197" s="589"/>
      <c r="AJ197" s="587"/>
      <c r="AK197" s="588"/>
      <c r="AL197" s="589"/>
      <c r="AM197" s="587"/>
      <c r="AN197" s="588"/>
      <c r="AO197" s="589"/>
      <c r="AP197" s="587"/>
      <c r="AQ197" s="588"/>
      <c r="AR197" s="589"/>
      <c r="AS197" s="587"/>
      <c r="AT197" s="588"/>
      <c r="AU197" s="589"/>
      <c r="AV197" s="587"/>
      <c r="AW197" s="588"/>
      <c r="AX197" s="589"/>
      <c r="AY197" s="587"/>
      <c r="AZ197" s="588"/>
      <c r="BA197" s="589"/>
      <c r="BB197" s="587"/>
      <c r="BC197" s="588"/>
      <c r="BD197" s="589"/>
    </row>
    <row r="198" spans="1:56" x14ac:dyDescent="0.2">
      <c r="A198" s="133"/>
      <c r="B198" s="149" t="s">
        <v>121</v>
      </c>
      <c r="C198" s="131">
        <v>2850</v>
      </c>
      <c r="D198" s="131">
        <v>2970</v>
      </c>
      <c r="E198" s="173">
        <f t="shared" si="198"/>
        <v>4.2105263157894735</v>
      </c>
      <c r="F198" s="131">
        <v>8280</v>
      </c>
      <c r="G198" s="131">
        <v>8604</v>
      </c>
      <c r="H198" s="152">
        <f t="shared" si="199"/>
        <v>3.9130434782608701</v>
      </c>
      <c r="I198" s="130"/>
      <c r="J198" s="131"/>
      <c r="K198" s="152"/>
      <c r="L198" s="130"/>
      <c r="M198" s="131"/>
      <c r="N198" s="132"/>
      <c r="O198" s="587"/>
      <c r="P198" s="588"/>
      <c r="Q198" s="589"/>
      <c r="R198" s="587"/>
      <c r="S198" s="588"/>
      <c r="T198" s="589"/>
      <c r="U198" s="587"/>
      <c r="V198" s="588"/>
      <c r="W198" s="589"/>
      <c r="X198" s="587"/>
      <c r="Y198" s="588"/>
      <c r="Z198" s="589"/>
      <c r="AA198" s="587"/>
      <c r="AB198" s="588"/>
      <c r="AC198" s="589"/>
      <c r="AD198" s="587"/>
      <c r="AE198" s="588"/>
      <c r="AF198" s="589"/>
      <c r="AG198" s="587"/>
      <c r="AH198" s="588"/>
      <c r="AI198" s="589"/>
      <c r="AJ198" s="587"/>
      <c r="AK198" s="588"/>
      <c r="AL198" s="589"/>
      <c r="AM198" s="587"/>
      <c r="AN198" s="588"/>
      <c r="AO198" s="589"/>
      <c r="AP198" s="587"/>
      <c r="AQ198" s="588"/>
      <c r="AR198" s="589"/>
      <c r="AS198" s="587"/>
      <c r="AT198" s="588"/>
      <c r="AU198" s="589"/>
      <c r="AV198" s="587"/>
      <c r="AW198" s="588"/>
      <c r="AX198" s="589"/>
      <c r="AY198" s="587"/>
      <c r="AZ198" s="588"/>
      <c r="BA198" s="589"/>
      <c r="BB198" s="587"/>
      <c r="BC198" s="588"/>
      <c r="BD198" s="589"/>
    </row>
    <row r="199" spans="1:56" x14ac:dyDescent="0.2">
      <c r="A199" s="133"/>
      <c r="B199" s="149" t="s">
        <v>122</v>
      </c>
      <c r="C199" s="131">
        <v>2531</v>
      </c>
      <c r="D199" s="131">
        <v>2706</v>
      </c>
      <c r="E199" s="173">
        <f t="shared" si="198"/>
        <v>6.9142631370999599</v>
      </c>
      <c r="F199" s="131">
        <v>5993</v>
      </c>
      <c r="G199" s="131">
        <v>6301</v>
      </c>
      <c r="H199" s="152">
        <f t="shared" si="199"/>
        <v>5.1393292174203236</v>
      </c>
      <c r="I199" s="130"/>
      <c r="J199" s="131"/>
      <c r="K199" s="152"/>
      <c r="L199" s="130"/>
      <c r="M199" s="131"/>
      <c r="N199" s="132"/>
      <c r="O199" s="587"/>
      <c r="P199" s="588"/>
      <c r="Q199" s="589"/>
      <c r="R199" s="587"/>
      <c r="S199" s="588"/>
      <c r="T199" s="589"/>
      <c r="U199" s="587"/>
      <c r="V199" s="588"/>
      <c r="W199" s="589"/>
      <c r="X199" s="587"/>
      <c r="Y199" s="588"/>
      <c r="Z199" s="589"/>
      <c r="AA199" s="587"/>
      <c r="AB199" s="588"/>
      <c r="AC199" s="589"/>
      <c r="AD199" s="587"/>
      <c r="AE199" s="588"/>
      <c r="AF199" s="589"/>
      <c r="AG199" s="587"/>
      <c r="AH199" s="588"/>
      <c r="AI199" s="589"/>
      <c r="AJ199" s="587"/>
      <c r="AK199" s="588"/>
      <c r="AL199" s="589"/>
      <c r="AM199" s="587"/>
      <c r="AN199" s="588"/>
      <c r="AO199" s="589"/>
      <c r="AP199" s="587"/>
      <c r="AQ199" s="588"/>
      <c r="AR199" s="589"/>
      <c r="AS199" s="587"/>
      <c r="AT199" s="588"/>
      <c r="AU199" s="589"/>
      <c r="AV199" s="587"/>
      <c r="AW199" s="588"/>
      <c r="AX199" s="589"/>
      <c r="AY199" s="587"/>
      <c r="AZ199" s="588"/>
      <c r="BA199" s="589"/>
      <c r="BB199" s="587"/>
      <c r="BC199" s="588"/>
      <c r="BD199" s="589"/>
    </row>
    <row r="200" spans="1:56" x14ac:dyDescent="0.2">
      <c r="A200" s="133"/>
      <c r="B200" s="149" t="s">
        <v>58</v>
      </c>
      <c r="C200" s="131">
        <v>3180</v>
      </c>
      <c r="D200" s="131">
        <v>3330</v>
      </c>
      <c r="E200" s="173">
        <f t="shared" si="198"/>
        <v>4.716981132075472</v>
      </c>
      <c r="F200" s="131">
        <v>7223</v>
      </c>
      <c r="G200" s="131">
        <v>7373</v>
      </c>
      <c r="H200" s="152">
        <f t="shared" si="199"/>
        <v>2.0766994323688217</v>
      </c>
      <c r="I200" s="130"/>
      <c r="J200" s="131"/>
      <c r="K200" s="152"/>
      <c r="L200" s="130"/>
      <c r="M200" s="131"/>
      <c r="N200" s="132"/>
      <c r="O200" s="587"/>
      <c r="P200" s="588"/>
      <c r="Q200" s="589"/>
      <c r="R200" s="587"/>
      <c r="S200" s="588"/>
      <c r="T200" s="589"/>
      <c r="U200" s="587"/>
      <c r="V200" s="588"/>
      <c r="W200" s="589"/>
      <c r="X200" s="587"/>
      <c r="Y200" s="588"/>
      <c r="Z200" s="589"/>
      <c r="AA200" s="587"/>
      <c r="AB200" s="588"/>
      <c r="AC200" s="589"/>
      <c r="AD200" s="587"/>
      <c r="AE200" s="588"/>
      <c r="AF200" s="589"/>
      <c r="AG200" s="587"/>
      <c r="AH200" s="588"/>
      <c r="AI200" s="589"/>
      <c r="AJ200" s="587"/>
      <c r="AK200" s="588"/>
      <c r="AL200" s="589"/>
      <c r="AM200" s="587"/>
      <c r="AN200" s="588"/>
      <c r="AO200" s="589"/>
      <c r="AP200" s="587"/>
      <c r="AQ200" s="588"/>
      <c r="AR200" s="589"/>
      <c r="AS200" s="587"/>
      <c r="AT200" s="588"/>
      <c r="AU200" s="589"/>
      <c r="AV200" s="587"/>
      <c r="AW200" s="588"/>
      <c r="AX200" s="589"/>
      <c r="AY200" s="587"/>
      <c r="AZ200" s="588"/>
      <c r="BA200" s="589"/>
      <c r="BB200" s="587"/>
      <c r="BC200" s="588"/>
      <c r="BD200" s="589"/>
    </row>
    <row r="201" spans="1:56" s="135" customFormat="1" ht="20.25" customHeight="1" x14ac:dyDescent="0.25">
      <c r="A201" s="134"/>
      <c r="B201" s="209" t="s">
        <v>128</v>
      </c>
      <c r="C201" s="151">
        <v>3028</v>
      </c>
      <c r="D201" s="151">
        <v>3188</v>
      </c>
      <c r="E201" s="174">
        <f t="shared" si="198"/>
        <v>5.2840158520475562</v>
      </c>
      <c r="F201" s="151">
        <v>7308</v>
      </c>
      <c r="G201" s="151">
        <v>7685</v>
      </c>
      <c r="H201" s="153">
        <f t="shared" si="199"/>
        <v>5.1587301587301582</v>
      </c>
      <c r="I201" s="203"/>
      <c r="J201" s="151"/>
      <c r="K201" s="153"/>
      <c r="L201" s="203"/>
      <c r="M201" s="151"/>
      <c r="N201" s="148"/>
      <c r="O201" s="590"/>
      <c r="P201" s="591"/>
      <c r="Q201" s="592"/>
      <c r="R201" s="590"/>
      <c r="S201" s="591"/>
      <c r="T201" s="592"/>
      <c r="U201" s="590"/>
      <c r="V201" s="591"/>
      <c r="W201" s="592"/>
      <c r="X201" s="590"/>
      <c r="Y201" s="591"/>
      <c r="Z201" s="592"/>
      <c r="AA201" s="590"/>
      <c r="AB201" s="591"/>
      <c r="AC201" s="592"/>
      <c r="AD201" s="590"/>
      <c r="AE201" s="591"/>
      <c r="AF201" s="592"/>
      <c r="AG201" s="590"/>
      <c r="AH201" s="591"/>
      <c r="AI201" s="592"/>
      <c r="AJ201" s="590"/>
      <c r="AK201" s="591"/>
      <c r="AL201" s="592"/>
      <c r="AM201" s="590"/>
      <c r="AN201" s="591"/>
      <c r="AO201" s="592"/>
      <c r="AP201" s="590"/>
      <c r="AQ201" s="591"/>
      <c r="AR201" s="592"/>
      <c r="AS201" s="590"/>
      <c r="AT201" s="591"/>
      <c r="AU201" s="592"/>
      <c r="AV201" s="590"/>
      <c r="AW201" s="591"/>
      <c r="AX201" s="592"/>
      <c r="AY201" s="590"/>
      <c r="AZ201" s="591"/>
      <c r="BA201" s="592"/>
      <c r="BB201" s="590"/>
      <c r="BC201" s="591"/>
      <c r="BD201" s="592"/>
    </row>
    <row r="202" spans="1:56" x14ac:dyDescent="0.2">
      <c r="A202" s="133"/>
      <c r="B202" s="149" t="s">
        <v>59</v>
      </c>
      <c r="C202" s="131">
        <v>1530</v>
      </c>
      <c r="D202" s="131">
        <v>1620</v>
      </c>
      <c r="E202" s="173">
        <f t="shared" si="198"/>
        <v>5.8823529411764701</v>
      </c>
      <c r="F202" s="131">
        <v>4455</v>
      </c>
      <c r="G202" s="131">
        <v>4545</v>
      </c>
      <c r="H202" s="152">
        <f t="shared" si="199"/>
        <v>2.0202020202020203</v>
      </c>
      <c r="I202" s="130"/>
      <c r="J202" s="131"/>
      <c r="K202" s="152"/>
      <c r="L202" s="130"/>
      <c r="M202" s="131"/>
      <c r="N202" s="132"/>
      <c r="O202" s="587"/>
      <c r="P202" s="588"/>
      <c r="Q202" s="589"/>
      <c r="R202" s="587"/>
      <c r="S202" s="588"/>
      <c r="T202" s="589"/>
      <c r="U202" s="587"/>
      <c r="V202" s="588"/>
      <c r="W202" s="589"/>
      <c r="X202" s="587"/>
      <c r="Y202" s="588"/>
      <c r="Z202" s="589"/>
      <c r="AA202" s="587"/>
      <c r="AB202" s="588"/>
      <c r="AC202" s="589"/>
      <c r="AD202" s="587"/>
      <c r="AE202" s="588"/>
      <c r="AF202" s="589"/>
      <c r="AG202" s="587"/>
      <c r="AH202" s="588"/>
      <c r="AI202" s="589"/>
      <c r="AJ202" s="587"/>
      <c r="AK202" s="588"/>
      <c r="AL202" s="589"/>
      <c r="AM202" s="587"/>
      <c r="AN202" s="588"/>
      <c r="AO202" s="589"/>
      <c r="AP202" s="587"/>
      <c r="AQ202" s="588"/>
      <c r="AR202" s="589"/>
      <c r="AS202" s="587"/>
      <c r="AT202" s="588"/>
      <c r="AU202" s="589"/>
      <c r="AV202" s="587"/>
      <c r="AW202" s="588"/>
      <c r="AX202" s="589"/>
      <c r="AY202" s="587"/>
      <c r="AZ202" s="588"/>
      <c r="BA202" s="589"/>
      <c r="BB202" s="587"/>
      <c r="BC202" s="588"/>
      <c r="BD202" s="589"/>
    </row>
    <row r="203" spans="1:56" x14ac:dyDescent="0.2">
      <c r="A203" s="133"/>
      <c r="B203" s="149" t="s">
        <v>111</v>
      </c>
      <c r="C203" s="131">
        <v>1404</v>
      </c>
      <c r="D203" s="131">
        <v>1445</v>
      </c>
      <c r="E203" s="173">
        <f t="shared" si="198"/>
        <v>2.9202279202279202</v>
      </c>
      <c r="F203" s="131">
        <v>2700</v>
      </c>
      <c r="G203" s="131">
        <v>2700</v>
      </c>
      <c r="H203" s="152">
        <f t="shared" si="199"/>
        <v>0</v>
      </c>
      <c r="I203" s="130"/>
      <c r="J203" s="131"/>
      <c r="K203" s="152"/>
      <c r="L203" s="130"/>
      <c r="M203" s="131"/>
      <c r="N203" s="132"/>
      <c r="O203" s="587"/>
      <c r="P203" s="588"/>
      <c r="Q203" s="589"/>
      <c r="R203" s="587"/>
      <c r="S203" s="588"/>
      <c r="T203" s="589"/>
      <c r="U203" s="587"/>
      <c r="V203" s="588"/>
      <c r="W203" s="589"/>
      <c r="X203" s="587"/>
      <c r="Y203" s="588"/>
      <c r="Z203" s="589"/>
      <c r="AA203" s="587"/>
      <c r="AB203" s="588"/>
      <c r="AC203" s="589"/>
      <c r="AD203" s="587"/>
      <c r="AE203" s="588"/>
      <c r="AF203" s="589"/>
      <c r="AG203" s="587"/>
      <c r="AH203" s="588"/>
      <c r="AI203" s="589"/>
      <c r="AJ203" s="587"/>
      <c r="AK203" s="588"/>
      <c r="AL203" s="589"/>
      <c r="AM203" s="587"/>
      <c r="AN203" s="588"/>
      <c r="AO203" s="589"/>
      <c r="AP203" s="587"/>
      <c r="AQ203" s="588"/>
      <c r="AR203" s="589"/>
      <c r="AS203" s="587"/>
      <c r="AT203" s="588"/>
      <c r="AU203" s="589"/>
      <c r="AV203" s="587"/>
      <c r="AW203" s="588"/>
      <c r="AX203" s="589"/>
      <c r="AY203" s="587"/>
      <c r="AZ203" s="588"/>
      <c r="BA203" s="589"/>
      <c r="BB203" s="587"/>
      <c r="BC203" s="588"/>
      <c r="BD203" s="589"/>
    </row>
    <row r="204" spans="1:56" x14ac:dyDescent="0.2">
      <c r="A204" s="133"/>
      <c r="B204" s="149" t="s">
        <v>112</v>
      </c>
      <c r="C204" s="131"/>
      <c r="D204" s="131"/>
      <c r="E204" s="173"/>
      <c r="F204" s="131"/>
      <c r="G204" s="131"/>
      <c r="H204" s="152">
        <f t="shared" si="199"/>
        <v>0</v>
      </c>
      <c r="I204" s="130"/>
      <c r="J204" s="131"/>
      <c r="K204" s="152"/>
      <c r="L204" s="130"/>
      <c r="M204" s="131"/>
      <c r="N204" s="132"/>
      <c r="O204" s="587"/>
      <c r="P204" s="588"/>
      <c r="Q204" s="589"/>
      <c r="R204" s="587"/>
      <c r="S204" s="588"/>
      <c r="T204" s="589"/>
      <c r="U204" s="587"/>
      <c r="V204" s="588"/>
      <c r="W204" s="589"/>
      <c r="X204" s="587"/>
      <c r="Y204" s="588"/>
      <c r="Z204" s="589"/>
      <c r="AA204" s="587"/>
      <c r="AB204" s="588"/>
      <c r="AC204" s="589"/>
      <c r="AD204" s="587"/>
      <c r="AE204" s="588"/>
      <c r="AF204" s="589"/>
      <c r="AG204" s="587"/>
      <c r="AH204" s="588"/>
      <c r="AI204" s="589"/>
      <c r="AJ204" s="587"/>
      <c r="AK204" s="588"/>
      <c r="AL204" s="589"/>
      <c r="AM204" s="587"/>
      <c r="AN204" s="588"/>
      <c r="AO204" s="589"/>
      <c r="AP204" s="587"/>
      <c r="AQ204" s="588"/>
      <c r="AR204" s="589"/>
      <c r="AS204" s="587"/>
      <c r="AT204" s="588"/>
      <c r="AU204" s="589"/>
      <c r="AV204" s="587"/>
      <c r="AW204" s="588"/>
      <c r="AX204" s="589"/>
      <c r="AY204" s="587"/>
      <c r="AZ204" s="588"/>
      <c r="BA204" s="589"/>
      <c r="BB204" s="587"/>
      <c r="BC204" s="588"/>
      <c r="BD204" s="589"/>
    </row>
    <row r="205" spans="1:56" s="118" customFormat="1" ht="21.75" customHeight="1" x14ac:dyDescent="0.25">
      <c r="A205" s="117"/>
      <c r="B205" s="214" t="s">
        <v>109</v>
      </c>
      <c r="C205" s="151">
        <v>1440</v>
      </c>
      <c r="D205" s="151">
        <v>1450</v>
      </c>
      <c r="E205" s="174">
        <f>IF(C205&gt;0,(((D205-C205)/C205)*100),0)</f>
        <v>0.69444444444444442</v>
      </c>
      <c r="F205" s="151">
        <v>2700</v>
      </c>
      <c r="G205" s="151">
        <v>2700</v>
      </c>
      <c r="H205" s="153">
        <f t="shared" si="199"/>
        <v>0</v>
      </c>
      <c r="I205" s="203"/>
      <c r="J205" s="151"/>
      <c r="K205" s="153"/>
      <c r="L205" s="203"/>
      <c r="M205" s="151"/>
      <c r="N205" s="148"/>
      <c r="O205" s="590"/>
      <c r="P205" s="591"/>
      <c r="Q205" s="592"/>
      <c r="R205" s="590"/>
      <c r="S205" s="591"/>
      <c r="T205" s="592"/>
      <c r="U205" s="590"/>
      <c r="V205" s="591"/>
      <c r="W205" s="592"/>
      <c r="X205" s="590"/>
      <c r="Y205" s="591"/>
      <c r="Z205" s="592"/>
      <c r="AA205" s="590"/>
      <c r="AB205" s="591"/>
      <c r="AC205" s="592"/>
      <c r="AD205" s="590"/>
      <c r="AE205" s="591"/>
      <c r="AF205" s="592"/>
      <c r="AG205" s="590"/>
      <c r="AH205" s="591"/>
      <c r="AI205" s="592"/>
      <c r="AJ205" s="590"/>
      <c r="AK205" s="591"/>
      <c r="AL205" s="592"/>
      <c r="AM205" s="590"/>
      <c r="AN205" s="591"/>
      <c r="AO205" s="592"/>
      <c r="AP205" s="590"/>
      <c r="AQ205" s="591"/>
      <c r="AR205" s="592"/>
      <c r="AS205" s="590"/>
      <c r="AT205" s="591"/>
      <c r="AU205" s="592"/>
      <c r="AV205" s="590"/>
      <c r="AW205" s="591"/>
      <c r="AX205" s="592"/>
      <c r="AY205" s="590"/>
      <c r="AZ205" s="591"/>
      <c r="BA205" s="592"/>
      <c r="BB205" s="590"/>
      <c r="BC205" s="591"/>
      <c r="BD205" s="592"/>
    </row>
    <row r="206" spans="1:56" x14ac:dyDescent="0.2">
      <c r="A206" s="136"/>
      <c r="B206" s="211" t="s">
        <v>60</v>
      </c>
      <c r="C206" s="205"/>
      <c r="D206" s="137"/>
      <c r="E206" s="175"/>
      <c r="F206" s="205"/>
      <c r="G206" s="137"/>
      <c r="H206" s="201"/>
      <c r="I206" s="204"/>
      <c r="J206" s="137"/>
      <c r="K206" s="201"/>
      <c r="L206" s="204"/>
      <c r="M206" s="137"/>
      <c r="N206" s="201"/>
      <c r="O206" s="204">
        <v>17851</v>
      </c>
      <c r="P206" s="137">
        <v>18398</v>
      </c>
      <c r="Q206" s="138">
        <f t="shared" ref="Q206" si="202">IF(O206&gt;0,(((P206-O206)/O206)*100),0)</f>
        <v>3.0642541034115736</v>
      </c>
      <c r="R206" s="204">
        <v>28276</v>
      </c>
      <c r="S206" s="137">
        <v>28823</v>
      </c>
      <c r="T206" s="138">
        <f t="shared" ref="T206" si="203">IF(R206&gt;0,(((S206-R206)/R206)*100),0)</f>
        <v>1.9345027585231291</v>
      </c>
      <c r="U206" s="204">
        <v>21903</v>
      </c>
      <c r="V206" s="137">
        <v>22503</v>
      </c>
      <c r="W206" s="138">
        <f t="shared" ref="W206" si="204">IF(U206&gt;0,(((V206-U206)/U206)*100),0)</f>
        <v>2.7393507738665934</v>
      </c>
      <c r="X206" s="204">
        <v>47599</v>
      </c>
      <c r="Y206" s="137">
        <v>48973</v>
      </c>
      <c r="Z206" s="138">
        <f t="shared" ref="Z206" si="205">IF(X206&gt;0,(((Y206-X206)/X206)*100),0)</f>
        <v>2.8866152650265762</v>
      </c>
      <c r="AA206" s="204">
        <v>21712</v>
      </c>
      <c r="AB206" s="137">
        <v>22310</v>
      </c>
      <c r="AC206" s="138">
        <f t="shared" ref="AC206" si="206">IF(AA206&gt;0,(((AB206-AA206)/AA206)*100),0)</f>
        <v>2.754237288135593</v>
      </c>
      <c r="AD206" s="204">
        <v>48013</v>
      </c>
      <c r="AE206" s="137">
        <v>49405</v>
      </c>
      <c r="AF206" s="138">
        <f t="shared" ref="AF206" si="207">IF(AD206&gt;0,(((AE206-AD206)/AD206)*100),0)</f>
        <v>2.8992147959927519</v>
      </c>
      <c r="AG206" s="204">
        <v>13988</v>
      </c>
      <c r="AH206" s="137">
        <v>14933</v>
      </c>
      <c r="AI206" s="138">
        <f t="shared" ref="AI206" si="208">IF(AG206&gt;0,(((AH206-AG206)/AG206)*100),0)</f>
        <v>6.7557906777237635</v>
      </c>
      <c r="AJ206" s="204">
        <v>28408</v>
      </c>
      <c r="AK206" s="137">
        <v>30161</v>
      </c>
      <c r="AL206" s="138">
        <f t="shared" ref="AL206" si="209">IF(AJ206&gt;0,(((AK206-AJ206)/AJ206)*100),0)</f>
        <v>6.1707969586032103</v>
      </c>
      <c r="AM206" s="204">
        <v>14008</v>
      </c>
      <c r="AN206" s="137">
        <v>14783</v>
      </c>
      <c r="AO206" s="138">
        <f t="shared" ref="AO206" si="210">IF(AM206&gt;0,(((AN206-AM206)/AM206)*100),0)</f>
        <v>5.5325528269560245</v>
      </c>
      <c r="AP206" s="204">
        <v>27108</v>
      </c>
      <c r="AQ206" s="137">
        <v>28608</v>
      </c>
      <c r="AR206" s="138">
        <f t="shared" ref="AR206" si="211">IF(AP206&gt;0,(((AQ206-AP206)/AP206)*100),0)</f>
        <v>5.5334218680832228</v>
      </c>
      <c r="AS206" s="204">
        <v>21533</v>
      </c>
      <c r="AT206" s="137">
        <v>22706</v>
      </c>
      <c r="AU206" s="138">
        <f t="shared" ref="AU206" si="212">IF(AS206&gt;0,(((AT206-AS206)/AS206)*100),0)</f>
        <v>5.4474527469465466</v>
      </c>
      <c r="AV206" s="204">
        <v>41569</v>
      </c>
      <c r="AW206" s="137">
        <v>44151</v>
      </c>
      <c r="AX206" s="138">
        <f t="shared" ref="AX206" si="213">IF(AV206&gt;0,(((AW206-AV206)/AV206)*100),0)</f>
        <v>6.2113594264957062</v>
      </c>
      <c r="AY206" s="204">
        <v>15618</v>
      </c>
      <c r="AZ206" s="137">
        <v>16640</v>
      </c>
      <c r="BA206" s="138">
        <f t="shared" ref="BA206" si="214">IF(AY206&gt;0,(((AZ206-AY206)/AY206)*100),0)</f>
        <v>6.5437315917531045</v>
      </c>
      <c r="BB206" s="204">
        <v>34664</v>
      </c>
      <c r="BC206" s="137">
        <v>36900</v>
      </c>
      <c r="BD206" s="138">
        <f t="shared" ref="BD206" si="215">IF(BB206&gt;0,(((BC206-BB206)/BB206)*100),0)</f>
        <v>6.4504961920147705</v>
      </c>
    </row>
    <row r="207" spans="1:56" x14ac:dyDescent="0.2">
      <c r="A207" s="129" t="s">
        <v>142</v>
      </c>
      <c r="B207" s="149" t="s">
        <v>114</v>
      </c>
      <c r="C207" s="131">
        <v>11236</v>
      </c>
      <c r="D207" s="131">
        <v>11581</v>
      </c>
      <c r="E207" s="173">
        <f t="shared" ref="E207:E220" si="216">IF(C207&gt;0,(((D207-C207)/C207)*100),0)</f>
        <v>3.0704877180491277</v>
      </c>
      <c r="F207" s="131">
        <v>27407</v>
      </c>
      <c r="G207" s="131">
        <v>28622</v>
      </c>
      <c r="H207" s="152">
        <f t="shared" ref="H207:H222" si="217">IF(F207&gt;0,(((G207-F207)/F207)*100),0)</f>
        <v>4.4331740066406393</v>
      </c>
      <c r="I207" s="130">
        <v>9378</v>
      </c>
      <c r="J207" s="131">
        <v>9594</v>
      </c>
      <c r="K207" s="152">
        <f t="shared" ref="K207:K213" si="218">IF(I207&gt;0,(((J207-I207)/I207)*100),0)</f>
        <v>2.3032629558541267</v>
      </c>
      <c r="L207" s="130">
        <v>19338</v>
      </c>
      <c r="M207" s="131">
        <v>19790</v>
      </c>
      <c r="N207" s="132">
        <f t="shared" ref="N207:N213" si="219">IF(L207&gt;0,(((M207-L207)/L207)*100),0)</f>
        <v>2.3373668424862966</v>
      </c>
      <c r="O207" s="587"/>
      <c r="P207" s="588"/>
      <c r="Q207" s="589"/>
      <c r="R207" s="587"/>
      <c r="S207" s="588"/>
      <c r="T207" s="589"/>
      <c r="U207" s="587"/>
      <c r="V207" s="588"/>
      <c r="W207" s="589"/>
      <c r="X207" s="587"/>
      <c r="Y207" s="588"/>
      <c r="Z207" s="589"/>
      <c r="AA207" s="587"/>
      <c r="AB207" s="588"/>
      <c r="AC207" s="589"/>
      <c r="AD207" s="587"/>
      <c r="AE207" s="588"/>
      <c r="AF207" s="589"/>
      <c r="AG207" s="587"/>
      <c r="AH207" s="588"/>
      <c r="AI207" s="589"/>
      <c r="AJ207" s="587"/>
      <c r="AK207" s="588"/>
      <c r="AL207" s="589"/>
      <c r="AM207" s="587"/>
      <c r="AN207" s="588"/>
      <c r="AO207" s="589"/>
      <c r="AP207" s="587"/>
      <c r="AQ207" s="588"/>
      <c r="AR207" s="589"/>
      <c r="AS207" s="587"/>
      <c r="AT207" s="588"/>
      <c r="AU207" s="589"/>
      <c r="AV207" s="587"/>
      <c r="AW207" s="588"/>
      <c r="AX207" s="589"/>
      <c r="AY207" s="587"/>
      <c r="AZ207" s="588"/>
      <c r="BA207" s="589"/>
      <c r="BB207" s="587"/>
      <c r="BC207" s="588"/>
      <c r="BD207" s="589"/>
    </row>
    <row r="208" spans="1:56" x14ac:dyDescent="0.2">
      <c r="A208" s="133"/>
      <c r="B208" s="149" t="s">
        <v>115</v>
      </c>
      <c r="C208" s="131"/>
      <c r="D208" s="131"/>
      <c r="E208" s="173">
        <f t="shared" si="216"/>
        <v>0</v>
      </c>
      <c r="F208" s="131"/>
      <c r="G208" s="131"/>
      <c r="H208" s="152">
        <f t="shared" si="217"/>
        <v>0</v>
      </c>
      <c r="I208" s="130"/>
      <c r="J208" s="131"/>
      <c r="K208" s="152">
        <f t="shared" si="218"/>
        <v>0</v>
      </c>
      <c r="L208" s="130"/>
      <c r="M208" s="131"/>
      <c r="N208" s="132">
        <f t="shared" si="219"/>
        <v>0</v>
      </c>
      <c r="O208" s="587"/>
      <c r="P208" s="588"/>
      <c r="Q208" s="589"/>
      <c r="R208" s="587"/>
      <c r="S208" s="588"/>
      <c r="T208" s="589"/>
      <c r="U208" s="587"/>
      <c r="V208" s="588"/>
      <c r="W208" s="589"/>
      <c r="X208" s="587"/>
      <c r="Y208" s="588"/>
      <c r="Z208" s="589"/>
      <c r="AA208" s="587"/>
      <c r="AB208" s="588"/>
      <c r="AC208" s="589"/>
      <c r="AD208" s="587"/>
      <c r="AE208" s="588"/>
      <c r="AF208" s="589"/>
      <c r="AG208" s="587"/>
      <c r="AH208" s="588"/>
      <c r="AI208" s="589"/>
      <c r="AJ208" s="587"/>
      <c r="AK208" s="588"/>
      <c r="AL208" s="589"/>
      <c r="AM208" s="587"/>
      <c r="AN208" s="588"/>
      <c r="AO208" s="589"/>
      <c r="AP208" s="587"/>
      <c r="AQ208" s="588"/>
      <c r="AR208" s="589"/>
      <c r="AS208" s="587"/>
      <c r="AT208" s="588"/>
      <c r="AU208" s="589"/>
      <c r="AV208" s="587"/>
      <c r="AW208" s="588"/>
      <c r="AX208" s="589"/>
      <c r="AY208" s="587"/>
      <c r="AZ208" s="588"/>
      <c r="BA208" s="589"/>
      <c r="BB208" s="587"/>
      <c r="BC208" s="588"/>
      <c r="BD208" s="589"/>
    </row>
    <row r="209" spans="1:56" x14ac:dyDescent="0.2">
      <c r="A209" s="133"/>
      <c r="B209" s="149" t="s">
        <v>116</v>
      </c>
      <c r="C209" s="131">
        <v>11136</v>
      </c>
      <c r="D209" s="131">
        <v>11472</v>
      </c>
      <c r="E209" s="173">
        <f t="shared" si="216"/>
        <v>3.0172413793103448</v>
      </c>
      <c r="F209" s="131">
        <v>24063</v>
      </c>
      <c r="G209" s="131">
        <v>24891</v>
      </c>
      <c r="H209" s="152">
        <f t="shared" si="217"/>
        <v>3.4409674604164069</v>
      </c>
      <c r="I209" s="130">
        <v>11383</v>
      </c>
      <c r="J209" s="131">
        <v>11725</v>
      </c>
      <c r="K209" s="152">
        <f t="shared" si="218"/>
        <v>3.0044803654572609</v>
      </c>
      <c r="L209" s="130">
        <v>24778</v>
      </c>
      <c r="M209" s="131">
        <v>25643</v>
      </c>
      <c r="N209" s="132">
        <f t="shared" si="219"/>
        <v>3.4910000807167649</v>
      </c>
      <c r="O209" s="587"/>
      <c r="P209" s="588"/>
      <c r="Q209" s="589"/>
      <c r="R209" s="587"/>
      <c r="S209" s="588"/>
      <c r="T209" s="589"/>
      <c r="U209" s="587"/>
      <c r="V209" s="588"/>
      <c r="W209" s="589"/>
      <c r="X209" s="587"/>
      <c r="Y209" s="588"/>
      <c r="Z209" s="589"/>
      <c r="AA209" s="587"/>
      <c r="AB209" s="588"/>
      <c r="AC209" s="589"/>
      <c r="AD209" s="587"/>
      <c r="AE209" s="588"/>
      <c r="AF209" s="589"/>
      <c r="AG209" s="587"/>
      <c r="AH209" s="588"/>
      <c r="AI209" s="589"/>
      <c r="AJ209" s="587"/>
      <c r="AK209" s="588"/>
      <c r="AL209" s="589"/>
      <c r="AM209" s="587"/>
      <c r="AN209" s="588"/>
      <c r="AO209" s="589"/>
      <c r="AP209" s="587"/>
      <c r="AQ209" s="588"/>
      <c r="AR209" s="589"/>
      <c r="AS209" s="587"/>
      <c r="AT209" s="588"/>
      <c r="AU209" s="589"/>
      <c r="AV209" s="587"/>
      <c r="AW209" s="588"/>
      <c r="AX209" s="589"/>
      <c r="AY209" s="587"/>
      <c r="AZ209" s="588"/>
      <c r="BA209" s="589"/>
      <c r="BB209" s="587"/>
      <c r="BC209" s="588"/>
      <c r="BD209" s="589"/>
    </row>
    <row r="210" spans="1:56" x14ac:dyDescent="0.2">
      <c r="A210" s="133"/>
      <c r="B210" s="149" t="s">
        <v>117</v>
      </c>
      <c r="C210" s="131">
        <v>10216</v>
      </c>
      <c r="D210" s="131">
        <v>10523</v>
      </c>
      <c r="E210" s="173">
        <f t="shared" si="216"/>
        <v>3.0050900548159749</v>
      </c>
      <c r="F210" s="131">
        <v>27033</v>
      </c>
      <c r="G210" s="131">
        <v>28776</v>
      </c>
      <c r="H210" s="152">
        <f t="shared" si="217"/>
        <v>6.4476750638108982</v>
      </c>
      <c r="I210" s="130">
        <v>12109</v>
      </c>
      <c r="J210" s="131">
        <v>12300</v>
      </c>
      <c r="K210" s="152">
        <f t="shared" si="218"/>
        <v>1.5773391692129819</v>
      </c>
      <c r="L210" s="130">
        <v>19861</v>
      </c>
      <c r="M210" s="131">
        <v>20220</v>
      </c>
      <c r="N210" s="132">
        <f t="shared" si="219"/>
        <v>1.8075625597905443</v>
      </c>
      <c r="O210" s="587"/>
      <c r="P210" s="588"/>
      <c r="Q210" s="589"/>
      <c r="R210" s="587"/>
      <c r="S210" s="588"/>
      <c r="T210" s="589"/>
      <c r="U210" s="587"/>
      <c r="V210" s="588"/>
      <c r="W210" s="589"/>
      <c r="X210" s="587"/>
      <c r="Y210" s="588"/>
      <c r="Z210" s="589"/>
      <c r="AA210" s="587"/>
      <c r="AB210" s="588"/>
      <c r="AC210" s="589"/>
      <c r="AD210" s="587"/>
      <c r="AE210" s="588"/>
      <c r="AF210" s="589"/>
      <c r="AG210" s="587"/>
      <c r="AH210" s="588"/>
      <c r="AI210" s="589"/>
      <c r="AJ210" s="587"/>
      <c r="AK210" s="588"/>
      <c r="AL210" s="589"/>
      <c r="AM210" s="587"/>
      <c r="AN210" s="588"/>
      <c r="AO210" s="589"/>
      <c r="AP210" s="587"/>
      <c r="AQ210" s="588"/>
      <c r="AR210" s="589"/>
      <c r="AS210" s="587"/>
      <c r="AT210" s="588"/>
      <c r="AU210" s="589"/>
      <c r="AV210" s="587"/>
      <c r="AW210" s="588"/>
      <c r="AX210" s="589"/>
      <c r="AY210" s="587"/>
      <c r="AZ210" s="588"/>
      <c r="BA210" s="589"/>
      <c r="BB210" s="587"/>
      <c r="BC210" s="588"/>
      <c r="BD210" s="589"/>
    </row>
    <row r="211" spans="1:56" x14ac:dyDescent="0.2">
      <c r="A211" s="133"/>
      <c r="B211" s="149" t="s">
        <v>118</v>
      </c>
      <c r="C211" s="131">
        <v>9258</v>
      </c>
      <c r="D211" s="131">
        <v>9258</v>
      </c>
      <c r="E211" s="596">
        <f t="shared" si="216"/>
        <v>0</v>
      </c>
      <c r="F211" s="131">
        <v>18170</v>
      </c>
      <c r="G211" s="131">
        <v>18170</v>
      </c>
      <c r="H211" s="597">
        <f t="shared" si="217"/>
        <v>0</v>
      </c>
      <c r="I211" s="130">
        <v>9002</v>
      </c>
      <c r="J211" s="131">
        <v>9258</v>
      </c>
      <c r="K211" s="152">
        <f t="shared" si="218"/>
        <v>2.8438124861141967</v>
      </c>
      <c r="L211" s="130">
        <v>17656</v>
      </c>
      <c r="M211" s="131">
        <v>18170</v>
      </c>
      <c r="N211" s="132">
        <f t="shared" si="219"/>
        <v>2.9111916628908019</v>
      </c>
      <c r="O211" s="587"/>
      <c r="P211" s="588"/>
      <c r="Q211" s="589"/>
      <c r="R211" s="587"/>
      <c r="S211" s="588"/>
      <c r="T211" s="589"/>
      <c r="U211" s="587"/>
      <c r="V211" s="588"/>
      <c r="W211" s="589"/>
      <c r="X211" s="587"/>
      <c r="Y211" s="588"/>
      <c r="Z211" s="589"/>
      <c r="AA211" s="587"/>
      <c r="AB211" s="588"/>
      <c r="AC211" s="589"/>
      <c r="AD211" s="587"/>
      <c r="AE211" s="588"/>
      <c r="AF211" s="589"/>
      <c r="AG211" s="587"/>
      <c r="AH211" s="588"/>
      <c r="AI211" s="589"/>
      <c r="AJ211" s="587"/>
      <c r="AK211" s="588"/>
      <c r="AL211" s="589"/>
      <c r="AM211" s="587"/>
      <c r="AN211" s="588"/>
      <c r="AO211" s="589"/>
      <c r="AP211" s="587"/>
      <c r="AQ211" s="588"/>
      <c r="AR211" s="589"/>
      <c r="AS211" s="587"/>
      <c r="AT211" s="588"/>
      <c r="AU211" s="589"/>
      <c r="AV211" s="587"/>
      <c r="AW211" s="588"/>
      <c r="AX211" s="589"/>
      <c r="AY211" s="587"/>
      <c r="AZ211" s="588"/>
      <c r="BA211" s="589"/>
      <c r="BB211" s="587"/>
      <c r="BC211" s="588"/>
      <c r="BD211" s="589"/>
    </row>
    <row r="212" spans="1:56" x14ac:dyDescent="0.2">
      <c r="A212" s="133"/>
      <c r="B212" s="149" t="s">
        <v>119</v>
      </c>
      <c r="C212" s="131">
        <v>9063</v>
      </c>
      <c r="D212" s="131">
        <v>9348</v>
      </c>
      <c r="E212" s="173">
        <f t="shared" si="216"/>
        <v>3.1446540880503147</v>
      </c>
      <c r="F212" s="131">
        <v>17598</v>
      </c>
      <c r="G212" s="131">
        <v>18229</v>
      </c>
      <c r="H212" s="152">
        <f t="shared" si="217"/>
        <v>3.5856347312194568</v>
      </c>
      <c r="I212" s="130">
        <v>11316</v>
      </c>
      <c r="J212" s="131">
        <v>11672</v>
      </c>
      <c r="K212" s="152">
        <f t="shared" si="218"/>
        <v>3.1459879816189464</v>
      </c>
      <c r="L212" s="130">
        <v>23844</v>
      </c>
      <c r="M212" s="131">
        <v>24596</v>
      </c>
      <c r="N212" s="132">
        <f t="shared" si="219"/>
        <v>3.1538332494547898</v>
      </c>
      <c r="O212" s="587"/>
      <c r="P212" s="588"/>
      <c r="Q212" s="589"/>
      <c r="R212" s="587"/>
      <c r="S212" s="588"/>
      <c r="T212" s="589"/>
      <c r="U212" s="587"/>
      <c r="V212" s="588"/>
      <c r="W212" s="589"/>
      <c r="X212" s="587"/>
      <c r="Y212" s="588"/>
      <c r="Z212" s="589"/>
      <c r="AA212" s="587"/>
      <c r="AB212" s="588"/>
      <c r="AC212" s="589"/>
      <c r="AD212" s="587"/>
      <c r="AE212" s="588"/>
      <c r="AF212" s="589"/>
      <c r="AG212" s="587"/>
      <c r="AH212" s="588"/>
      <c r="AI212" s="589"/>
      <c r="AJ212" s="587"/>
      <c r="AK212" s="588"/>
      <c r="AL212" s="589"/>
      <c r="AM212" s="587"/>
      <c r="AN212" s="588"/>
      <c r="AO212" s="589"/>
      <c r="AP212" s="587"/>
      <c r="AQ212" s="588"/>
      <c r="AR212" s="589"/>
      <c r="AS212" s="587"/>
      <c r="AT212" s="588"/>
      <c r="AU212" s="589"/>
      <c r="AV212" s="587"/>
      <c r="AW212" s="588"/>
      <c r="AX212" s="589"/>
      <c r="AY212" s="587"/>
      <c r="AZ212" s="588"/>
      <c r="BA212" s="589"/>
      <c r="BB212" s="587"/>
      <c r="BC212" s="588"/>
      <c r="BD212" s="589"/>
    </row>
    <row r="213" spans="1:56" s="135" customFormat="1" ht="19.5" customHeight="1" x14ac:dyDescent="0.25">
      <c r="A213" s="134"/>
      <c r="B213" s="209" t="s">
        <v>79</v>
      </c>
      <c r="C213" s="151">
        <v>9560</v>
      </c>
      <c r="D213" s="151">
        <v>9776</v>
      </c>
      <c r="E213" s="174">
        <f t="shared" si="216"/>
        <v>2.2594142259414229</v>
      </c>
      <c r="F213" s="151">
        <v>20206</v>
      </c>
      <c r="G213" s="151">
        <v>20747</v>
      </c>
      <c r="H213" s="153">
        <f t="shared" si="217"/>
        <v>2.6774225477580917</v>
      </c>
      <c r="I213" s="203">
        <v>10580</v>
      </c>
      <c r="J213" s="151">
        <v>10910</v>
      </c>
      <c r="K213" s="153">
        <f t="shared" si="218"/>
        <v>3.1190926275992439</v>
      </c>
      <c r="L213" s="203">
        <v>19861</v>
      </c>
      <c r="M213" s="151">
        <v>20472</v>
      </c>
      <c r="N213" s="148">
        <f t="shared" si="219"/>
        <v>3.0763808468858569</v>
      </c>
      <c r="O213" s="590"/>
      <c r="P213" s="591"/>
      <c r="Q213" s="592"/>
      <c r="R213" s="590"/>
      <c r="S213" s="591"/>
      <c r="T213" s="592"/>
      <c r="U213" s="590"/>
      <c r="V213" s="591"/>
      <c r="W213" s="592"/>
      <c r="X213" s="590"/>
      <c r="Y213" s="591"/>
      <c r="Z213" s="592"/>
      <c r="AA213" s="590"/>
      <c r="AB213" s="591"/>
      <c r="AC213" s="592"/>
      <c r="AD213" s="590"/>
      <c r="AE213" s="591"/>
      <c r="AF213" s="592"/>
      <c r="AG213" s="590"/>
      <c r="AH213" s="591"/>
      <c r="AI213" s="592"/>
      <c r="AJ213" s="590"/>
      <c r="AK213" s="591"/>
      <c r="AL213" s="592"/>
      <c r="AM213" s="590"/>
      <c r="AN213" s="591"/>
      <c r="AO213" s="592"/>
      <c r="AP213" s="590"/>
      <c r="AQ213" s="591"/>
      <c r="AR213" s="592"/>
      <c r="AS213" s="590"/>
      <c r="AT213" s="591"/>
      <c r="AU213" s="592"/>
      <c r="AV213" s="590"/>
      <c r="AW213" s="591"/>
      <c r="AX213" s="592"/>
      <c r="AY213" s="590"/>
      <c r="AZ213" s="591"/>
      <c r="BA213" s="592"/>
      <c r="BB213" s="590"/>
      <c r="BC213" s="591"/>
      <c r="BD213" s="592"/>
    </row>
    <row r="214" spans="1:56" x14ac:dyDescent="0.2">
      <c r="A214" s="133"/>
      <c r="B214" s="149" t="s">
        <v>120</v>
      </c>
      <c r="C214" s="131"/>
      <c r="D214" s="131"/>
      <c r="E214" s="173">
        <f t="shared" si="216"/>
        <v>0</v>
      </c>
      <c r="F214" s="131"/>
      <c r="G214" s="131"/>
      <c r="H214" s="152">
        <f t="shared" si="217"/>
        <v>0</v>
      </c>
      <c r="I214" s="130"/>
      <c r="J214" s="131"/>
      <c r="K214" s="152"/>
      <c r="L214" s="130"/>
      <c r="M214" s="131"/>
      <c r="N214" s="132"/>
      <c r="O214" s="587"/>
      <c r="P214" s="588"/>
      <c r="Q214" s="589"/>
      <c r="R214" s="587"/>
      <c r="S214" s="588"/>
      <c r="T214" s="589"/>
      <c r="U214" s="587"/>
      <c r="V214" s="588"/>
      <c r="W214" s="589"/>
      <c r="X214" s="587"/>
      <c r="Y214" s="588"/>
      <c r="Z214" s="589"/>
      <c r="AA214" s="587"/>
      <c r="AB214" s="588"/>
      <c r="AC214" s="589"/>
      <c r="AD214" s="587"/>
      <c r="AE214" s="588"/>
      <c r="AF214" s="589"/>
      <c r="AG214" s="587"/>
      <c r="AH214" s="588"/>
      <c r="AI214" s="589"/>
      <c r="AJ214" s="587"/>
      <c r="AK214" s="588"/>
      <c r="AL214" s="589"/>
      <c r="AM214" s="587"/>
      <c r="AN214" s="588"/>
      <c r="AO214" s="589"/>
      <c r="AP214" s="587"/>
      <c r="AQ214" s="588"/>
      <c r="AR214" s="589"/>
      <c r="AS214" s="587"/>
      <c r="AT214" s="588"/>
      <c r="AU214" s="589"/>
      <c r="AV214" s="587"/>
      <c r="AW214" s="588"/>
      <c r="AX214" s="589"/>
      <c r="AY214" s="587"/>
      <c r="AZ214" s="588"/>
      <c r="BA214" s="589"/>
      <c r="BB214" s="587"/>
      <c r="BC214" s="588"/>
      <c r="BD214" s="589"/>
    </row>
    <row r="215" spans="1:56" x14ac:dyDescent="0.2">
      <c r="A215" s="133"/>
      <c r="B215" s="149" t="s">
        <v>121</v>
      </c>
      <c r="C215" s="131">
        <v>3600</v>
      </c>
      <c r="D215" s="131">
        <v>3714</v>
      </c>
      <c r="E215" s="173">
        <f t="shared" si="216"/>
        <v>3.166666666666667</v>
      </c>
      <c r="F215" s="131">
        <v>6814</v>
      </c>
      <c r="G215" s="131">
        <v>7000</v>
      </c>
      <c r="H215" s="152">
        <f t="shared" si="217"/>
        <v>2.7296742001761078</v>
      </c>
      <c r="I215" s="130"/>
      <c r="J215" s="131"/>
      <c r="K215" s="152"/>
      <c r="L215" s="130"/>
      <c r="M215" s="131"/>
      <c r="N215" s="132"/>
      <c r="O215" s="587"/>
      <c r="P215" s="588"/>
      <c r="Q215" s="589"/>
      <c r="R215" s="587"/>
      <c r="S215" s="588"/>
      <c r="T215" s="589"/>
      <c r="U215" s="587"/>
      <c r="V215" s="588"/>
      <c r="W215" s="589"/>
      <c r="X215" s="587"/>
      <c r="Y215" s="588"/>
      <c r="Z215" s="589"/>
      <c r="AA215" s="587"/>
      <c r="AB215" s="588"/>
      <c r="AC215" s="589"/>
      <c r="AD215" s="587"/>
      <c r="AE215" s="588"/>
      <c r="AF215" s="589"/>
      <c r="AG215" s="587"/>
      <c r="AH215" s="588"/>
      <c r="AI215" s="589"/>
      <c r="AJ215" s="587"/>
      <c r="AK215" s="588"/>
      <c r="AL215" s="589"/>
      <c r="AM215" s="587"/>
      <c r="AN215" s="588"/>
      <c r="AO215" s="589"/>
      <c r="AP215" s="587"/>
      <c r="AQ215" s="588"/>
      <c r="AR215" s="589"/>
      <c r="AS215" s="587"/>
      <c r="AT215" s="588"/>
      <c r="AU215" s="589"/>
      <c r="AV215" s="587"/>
      <c r="AW215" s="588"/>
      <c r="AX215" s="589"/>
      <c r="AY215" s="587"/>
      <c r="AZ215" s="588"/>
      <c r="BA215" s="589"/>
      <c r="BB215" s="587"/>
      <c r="BC215" s="588"/>
      <c r="BD215" s="589"/>
    </row>
    <row r="216" spans="1:56" x14ac:dyDescent="0.2">
      <c r="A216" s="133"/>
      <c r="B216" s="149" t="s">
        <v>122</v>
      </c>
      <c r="C216" s="131">
        <v>3628</v>
      </c>
      <c r="D216" s="131">
        <v>3712</v>
      </c>
      <c r="E216" s="173">
        <f t="shared" si="216"/>
        <v>2.3153252480705624</v>
      </c>
      <c r="F216" s="131">
        <v>7616</v>
      </c>
      <c r="G216" s="131">
        <v>7716</v>
      </c>
      <c r="H216" s="152">
        <f t="shared" si="217"/>
        <v>1.3130252100840336</v>
      </c>
      <c r="I216" s="130"/>
      <c r="J216" s="131"/>
      <c r="K216" s="152"/>
      <c r="L216" s="130"/>
      <c r="M216" s="131"/>
      <c r="N216" s="132"/>
      <c r="O216" s="587"/>
      <c r="P216" s="588"/>
      <c r="Q216" s="589"/>
      <c r="R216" s="587"/>
      <c r="S216" s="588"/>
      <c r="T216" s="589"/>
      <c r="U216" s="587"/>
      <c r="V216" s="588"/>
      <c r="W216" s="589"/>
      <c r="X216" s="587"/>
      <c r="Y216" s="588"/>
      <c r="Z216" s="589"/>
      <c r="AA216" s="587"/>
      <c r="AB216" s="588"/>
      <c r="AC216" s="589"/>
      <c r="AD216" s="587"/>
      <c r="AE216" s="588"/>
      <c r="AF216" s="589"/>
      <c r="AG216" s="587"/>
      <c r="AH216" s="588"/>
      <c r="AI216" s="589"/>
      <c r="AJ216" s="587"/>
      <c r="AK216" s="588"/>
      <c r="AL216" s="589"/>
      <c r="AM216" s="587"/>
      <c r="AN216" s="588"/>
      <c r="AO216" s="589"/>
      <c r="AP216" s="587"/>
      <c r="AQ216" s="588"/>
      <c r="AR216" s="589"/>
      <c r="AS216" s="587"/>
      <c r="AT216" s="588"/>
      <c r="AU216" s="589"/>
      <c r="AV216" s="587"/>
      <c r="AW216" s="588"/>
      <c r="AX216" s="589"/>
      <c r="AY216" s="587"/>
      <c r="AZ216" s="588"/>
      <c r="BA216" s="589"/>
      <c r="BB216" s="587"/>
      <c r="BC216" s="588"/>
      <c r="BD216" s="589"/>
    </row>
    <row r="217" spans="1:56" x14ac:dyDescent="0.2">
      <c r="A217" s="133"/>
      <c r="B217" s="149" t="s">
        <v>58</v>
      </c>
      <c r="C217" s="131">
        <v>4884</v>
      </c>
      <c r="D217" s="131">
        <v>5028</v>
      </c>
      <c r="E217" s="173">
        <f t="shared" si="216"/>
        <v>2.9484029484029484</v>
      </c>
      <c r="F217" s="131">
        <v>11358</v>
      </c>
      <c r="G217" s="131">
        <v>11685</v>
      </c>
      <c r="H217" s="152">
        <f t="shared" si="217"/>
        <v>2.879027997886952</v>
      </c>
      <c r="I217" s="130"/>
      <c r="J217" s="131"/>
      <c r="K217" s="152"/>
      <c r="L217" s="130"/>
      <c r="M217" s="131"/>
      <c r="N217" s="132"/>
      <c r="O217" s="587"/>
      <c r="P217" s="588"/>
      <c r="Q217" s="589"/>
      <c r="R217" s="587"/>
      <c r="S217" s="588"/>
      <c r="T217" s="589"/>
      <c r="U217" s="587"/>
      <c r="V217" s="588"/>
      <c r="W217" s="589"/>
      <c r="X217" s="587"/>
      <c r="Y217" s="588"/>
      <c r="Z217" s="589"/>
      <c r="AA217" s="587"/>
      <c r="AB217" s="588"/>
      <c r="AC217" s="589"/>
      <c r="AD217" s="587"/>
      <c r="AE217" s="588"/>
      <c r="AF217" s="589"/>
      <c r="AG217" s="587"/>
      <c r="AH217" s="588"/>
      <c r="AI217" s="589"/>
      <c r="AJ217" s="587"/>
      <c r="AK217" s="588"/>
      <c r="AL217" s="589"/>
      <c r="AM217" s="587"/>
      <c r="AN217" s="588"/>
      <c r="AO217" s="589"/>
      <c r="AP217" s="587"/>
      <c r="AQ217" s="588"/>
      <c r="AR217" s="589"/>
      <c r="AS217" s="587"/>
      <c r="AT217" s="588"/>
      <c r="AU217" s="589"/>
      <c r="AV217" s="587"/>
      <c r="AW217" s="588"/>
      <c r="AX217" s="589"/>
      <c r="AY217" s="587"/>
      <c r="AZ217" s="588"/>
      <c r="BA217" s="589"/>
      <c r="BB217" s="587"/>
      <c r="BC217" s="588"/>
      <c r="BD217" s="589"/>
    </row>
    <row r="218" spans="1:56" s="135" customFormat="1" ht="20.25" customHeight="1" x14ac:dyDescent="0.25">
      <c r="A218" s="134"/>
      <c r="B218" s="210" t="s">
        <v>128</v>
      </c>
      <c r="C218" s="151">
        <v>3643</v>
      </c>
      <c r="D218" s="151">
        <v>3740</v>
      </c>
      <c r="E218" s="174">
        <f t="shared" si="216"/>
        <v>2.6626406807576175</v>
      </c>
      <c r="F218" s="151">
        <v>7638</v>
      </c>
      <c r="G218" s="151">
        <v>7813</v>
      </c>
      <c r="H218" s="153">
        <f t="shared" si="217"/>
        <v>2.2911757004451427</v>
      </c>
      <c r="I218" s="203"/>
      <c r="J218" s="151"/>
      <c r="K218" s="153"/>
      <c r="L218" s="203"/>
      <c r="M218" s="151"/>
      <c r="N218" s="148"/>
      <c r="O218" s="590"/>
      <c r="P218" s="591"/>
      <c r="Q218" s="592"/>
      <c r="R218" s="590"/>
      <c r="S218" s="591"/>
      <c r="T218" s="592"/>
      <c r="U218" s="590"/>
      <c r="V218" s="591"/>
      <c r="W218" s="592"/>
      <c r="X218" s="590"/>
      <c r="Y218" s="591"/>
      <c r="Z218" s="592"/>
      <c r="AA218" s="590"/>
      <c r="AB218" s="591"/>
      <c r="AC218" s="592"/>
      <c r="AD218" s="590"/>
      <c r="AE218" s="591"/>
      <c r="AF218" s="592"/>
      <c r="AG218" s="590"/>
      <c r="AH218" s="591"/>
      <c r="AI218" s="592"/>
      <c r="AJ218" s="590"/>
      <c r="AK218" s="591"/>
      <c r="AL218" s="592"/>
      <c r="AM218" s="590"/>
      <c r="AN218" s="591"/>
      <c r="AO218" s="592"/>
      <c r="AP218" s="590"/>
      <c r="AQ218" s="591"/>
      <c r="AR218" s="592"/>
      <c r="AS218" s="590"/>
      <c r="AT218" s="591"/>
      <c r="AU218" s="592"/>
      <c r="AV218" s="590"/>
      <c r="AW218" s="591"/>
      <c r="AX218" s="592"/>
      <c r="AY218" s="590"/>
      <c r="AZ218" s="591"/>
      <c r="BA218" s="592"/>
      <c r="BB218" s="590"/>
      <c r="BC218" s="591"/>
      <c r="BD218" s="592"/>
    </row>
    <row r="219" spans="1:56" x14ac:dyDescent="0.2">
      <c r="A219" s="133"/>
      <c r="B219" s="149" t="s">
        <v>59</v>
      </c>
      <c r="C219" s="131"/>
      <c r="D219" s="131"/>
      <c r="E219" s="173">
        <f t="shared" si="216"/>
        <v>0</v>
      </c>
      <c r="F219" s="131"/>
      <c r="G219" s="131"/>
      <c r="H219" s="152">
        <f t="shared" si="217"/>
        <v>0</v>
      </c>
      <c r="I219" s="130"/>
      <c r="J219" s="131"/>
      <c r="K219" s="152"/>
      <c r="L219" s="130"/>
      <c r="M219" s="131"/>
      <c r="N219" s="132"/>
      <c r="O219" s="587"/>
      <c r="P219" s="588"/>
      <c r="Q219" s="589"/>
      <c r="R219" s="587"/>
      <c r="S219" s="588"/>
      <c r="T219" s="589"/>
      <c r="U219" s="587"/>
      <c r="V219" s="588"/>
      <c r="W219" s="589"/>
      <c r="X219" s="587"/>
      <c r="Y219" s="588"/>
      <c r="Z219" s="589"/>
      <c r="AA219" s="587"/>
      <c r="AB219" s="588"/>
      <c r="AC219" s="589"/>
      <c r="AD219" s="587"/>
      <c r="AE219" s="588"/>
      <c r="AF219" s="589"/>
      <c r="AG219" s="587"/>
      <c r="AH219" s="588"/>
      <c r="AI219" s="589"/>
      <c r="AJ219" s="587"/>
      <c r="AK219" s="588"/>
      <c r="AL219" s="589"/>
      <c r="AM219" s="587"/>
      <c r="AN219" s="588"/>
      <c r="AO219" s="589"/>
      <c r="AP219" s="587"/>
      <c r="AQ219" s="588"/>
      <c r="AR219" s="589"/>
      <c r="AS219" s="587"/>
      <c r="AT219" s="588"/>
      <c r="AU219" s="589"/>
      <c r="AV219" s="587"/>
      <c r="AW219" s="588"/>
      <c r="AX219" s="589"/>
      <c r="AY219" s="587"/>
      <c r="AZ219" s="588"/>
      <c r="BA219" s="589"/>
      <c r="BB219" s="587"/>
      <c r="BC219" s="588"/>
      <c r="BD219" s="589"/>
    </row>
    <row r="220" spans="1:56" x14ac:dyDescent="0.2">
      <c r="A220" s="133"/>
      <c r="B220" s="149" t="s">
        <v>111</v>
      </c>
      <c r="C220" s="131"/>
      <c r="D220" s="131"/>
      <c r="E220" s="173">
        <f t="shared" si="216"/>
        <v>0</v>
      </c>
      <c r="F220" s="131"/>
      <c r="G220" s="131"/>
      <c r="H220" s="152">
        <f t="shared" si="217"/>
        <v>0</v>
      </c>
      <c r="I220" s="130"/>
      <c r="J220" s="131"/>
      <c r="K220" s="152"/>
      <c r="L220" s="130"/>
      <c r="M220" s="131"/>
      <c r="N220" s="132"/>
      <c r="O220" s="587"/>
      <c r="P220" s="588"/>
      <c r="Q220" s="589"/>
      <c r="R220" s="587"/>
      <c r="S220" s="588"/>
      <c r="T220" s="589"/>
      <c r="U220" s="587"/>
      <c r="V220" s="588"/>
      <c r="W220" s="589"/>
      <c r="X220" s="587"/>
      <c r="Y220" s="588"/>
      <c r="Z220" s="589"/>
      <c r="AA220" s="587"/>
      <c r="AB220" s="588"/>
      <c r="AC220" s="589"/>
      <c r="AD220" s="587"/>
      <c r="AE220" s="588"/>
      <c r="AF220" s="589"/>
      <c r="AG220" s="587"/>
      <c r="AH220" s="588"/>
      <c r="AI220" s="589"/>
      <c r="AJ220" s="587"/>
      <c r="AK220" s="588"/>
      <c r="AL220" s="589"/>
      <c r="AM220" s="587"/>
      <c r="AN220" s="588"/>
      <c r="AO220" s="589"/>
      <c r="AP220" s="587"/>
      <c r="AQ220" s="588"/>
      <c r="AR220" s="589"/>
      <c r="AS220" s="587"/>
      <c r="AT220" s="588"/>
      <c r="AU220" s="589"/>
      <c r="AV220" s="587"/>
      <c r="AW220" s="588"/>
      <c r="AX220" s="589"/>
      <c r="AY220" s="587"/>
      <c r="AZ220" s="588"/>
      <c r="BA220" s="589"/>
      <c r="BB220" s="587"/>
      <c r="BC220" s="588"/>
      <c r="BD220" s="589"/>
    </row>
    <row r="221" spans="1:56" x14ac:dyDescent="0.2">
      <c r="A221" s="133"/>
      <c r="B221" s="149" t="s">
        <v>112</v>
      </c>
      <c r="C221" s="131"/>
      <c r="D221" s="131"/>
      <c r="E221" s="173"/>
      <c r="F221" s="131"/>
      <c r="G221" s="131"/>
      <c r="H221" s="152">
        <f t="shared" si="217"/>
        <v>0</v>
      </c>
      <c r="I221" s="130"/>
      <c r="J221" s="131"/>
      <c r="K221" s="152"/>
      <c r="L221" s="130"/>
      <c r="M221" s="131"/>
      <c r="N221" s="132"/>
      <c r="O221" s="587"/>
      <c r="P221" s="588"/>
      <c r="Q221" s="589"/>
      <c r="R221" s="587"/>
      <c r="S221" s="588"/>
      <c r="T221" s="589"/>
      <c r="U221" s="587"/>
      <c r="V221" s="588"/>
      <c r="W221" s="589"/>
      <c r="X221" s="587"/>
      <c r="Y221" s="588"/>
      <c r="Z221" s="589"/>
      <c r="AA221" s="587"/>
      <c r="AB221" s="588"/>
      <c r="AC221" s="589"/>
      <c r="AD221" s="587"/>
      <c r="AE221" s="588"/>
      <c r="AF221" s="589"/>
      <c r="AG221" s="587"/>
      <c r="AH221" s="588"/>
      <c r="AI221" s="589"/>
      <c r="AJ221" s="587"/>
      <c r="AK221" s="588"/>
      <c r="AL221" s="589"/>
      <c r="AM221" s="587"/>
      <c r="AN221" s="588"/>
      <c r="AO221" s="589"/>
      <c r="AP221" s="587"/>
      <c r="AQ221" s="588"/>
      <c r="AR221" s="589"/>
      <c r="AS221" s="587"/>
      <c r="AT221" s="588"/>
      <c r="AU221" s="589"/>
      <c r="AV221" s="587"/>
      <c r="AW221" s="588"/>
      <c r="AX221" s="589"/>
      <c r="AY221" s="587"/>
      <c r="AZ221" s="588"/>
      <c r="BA221" s="589"/>
      <c r="BB221" s="587"/>
      <c r="BC221" s="588"/>
      <c r="BD221" s="589"/>
    </row>
    <row r="222" spans="1:56" s="135" customFormat="1" ht="21.75" customHeight="1" x14ac:dyDescent="0.25">
      <c r="A222" s="134"/>
      <c r="B222" s="210" t="s">
        <v>109</v>
      </c>
      <c r="C222" s="151"/>
      <c r="D222" s="151"/>
      <c r="E222" s="174">
        <f>IF(C222&gt;0,(((D222-C222)/C222)*100),0)</f>
        <v>0</v>
      </c>
      <c r="F222" s="151"/>
      <c r="G222" s="151"/>
      <c r="H222" s="153">
        <f t="shared" si="217"/>
        <v>0</v>
      </c>
      <c r="I222" s="203"/>
      <c r="J222" s="151"/>
      <c r="K222" s="153"/>
      <c r="L222" s="203"/>
      <c r="M222" s="151"/>
      <c r="N222" s="148"/>
      <c r="O222" s="590"/>
      <c r="P222" s="591"/>
      <c r="Q222" s="592"/>
      <c r="R222" s="590"/>
      <c r="S222" s="591"/>
      <c r="T222" s="592"/>
      <c r="U222" s="590"/>
      <c r="V222" s="591"/>
      <c r="W222" s="592"/>
      <c r="X222" s="590"/>
      <c r="Y222" s="591"/>
      <c r="Z222" s="592"/>
      <c r="AA222" s="590"/>
      <c r="AB222" s="591"/>
      <c r="AC222" s="592"/>
      <c r="AD222" s="590"/>
      <c r="AE222" s="591"/>
      <c r="AF222" s="592"/>
      <c r="AG222" s="590"/>
      <c r="AH222" s="591"/>
      <c r="AI222" s="592"/>
      <c r="AJ222" s="590"/>
      <c r="AK222" s="591"/>
      <c r="AL222" s="592"/>
      <c r="AM222" s="590"/>
      <c r="AN222" s="591"/>
      <c r="AO222" s="592"/>
      <c r="AP222" s="590"/>
      <c r="AQ222" s="591"/>
      <c r="AR222" s="592"/>
      <c r="AS222" s="590"/>
      <c r="AT222" s="591"/>
      <c r="AU222" s="592"/>
      <c r="AV222" s="590"/>
      <c r="AW222" s="591"/>
      <c r="AX222" s="592"/>
      <c r="AY222" s="590"/>
      <c r="AZ222" s="591"/>
      <c r="BA222" s="592"/>
      <c r="BB222" s="590"/>
      <c r="BC222" s="591"/>
      <c r="BD222" s="592"/>
    </row>
    <row r="223" spans="1:56" x14ac:dyDescent="0.2">
      <c r="A223" s="136"/>
      <c r="B223" s="211" t="s">
        <v>60</v>
      </c>
      <c r="C223" s="205"/>
      <c r="D223" s="137"/>
      <c r="E223" s="175"/>
      <c r="F223" s="205"/>
      <c r="G223" s="137"/>
      <c r="H223" s="201"/>
      <c r="I223" s="204"/>
      <c r="J223" s="137"/>
      <c r="K223" s="201"/>
      <c r="L223" s="204"/>
      <c r="M223" s="137"/>
      <c r="N223" s="201"/>
      <c r="O223" s="204">
        <v>21026</v>
      </c>
      <c r="P223" s="137">
        <v>21688</v>
      </c>
      <c r="Q223" s="138">
        <f t="shared" ref="Q223" si="220">IF(O223&gt;0,(((P223-O223)/O223)*100),0)</f>
        <v>3.1484828307809383</v>
      </c>
      <c r="R223" s="204">
        <v>42072</v>
      </c>
      <c r="S223" s="137">
        <v>43398</v>
      </c>
      <c r="T223" s="138">
        <f t="shared" ref="T223" si="221">IF(R223&gt;0,(((S223-R223)/R223)*100),0)</f>
        <v>3.1517398745008558</v>
      </c>
      <c r="U223" s="204">
        <v>32604</v>
      </c>
      <c r="V223" s="137">
        <v>33598</v>
      </c>
      <c r="W223" s="138">
        <f t="shared" ref="W223" si="222">IF(U223&gt;0,(((V223-U223)/U223)*100),0)</f>
        <v>3.0487056802846277</v>
      </c>
      <c r="X223" s="204">
        <v>65606</v>
      </c>
      <c r="Y223" s="137">
        <v>67836</v>
      </c>
      <c r="Z223" s="138">
        <f t="shared" ref="Z223" si="223">IF(X223&gt;0,(((Y223-X223)/X223)*100),0)</f>
        <v>3.3990793524982474</v>
      </c>
      <c r="AA223" s="204">
        <v>29258</v>
      </c>
      <c r="AB223" s="137">
        <v>30720</v>
      </c>
      <c r="AC223" s="138">
        <f t="shared" ref="AC223" si="224">IF(AA223&gt;0,(((AB223-AA223)/AA223)*100),0)</f>
        <v>4.9969239182445824</v>
      </c>
      <c r="AD223" s="204">
        <v>51152</v>
      </c>
      <c r="AE223" s="137">
        <v>53710</v>
      </c>
      <c r="AF223" s="138">
        <f t="shared" ref="AF223" si="225">IF(AD223&gt;0,(((AE223-AD223)/AD223)*100),0)</f>
        <v>5.0007819831091647</v>
      </c>
      <c r="AG223" s="204">
        <v>18985</v>
      </c>
      <c r="AH223" s="137">
        <v>19554</v>
      </c>
      <c r="AI223" s="138">
        <f t="shared" ref="AI223" si="226">IF(AG223&gt;0,(((AH223-AG223)/AG223)*100),0)</f>
        <v>2.9971029760337107</v>
      </c>
      <c r="AJ223" s="204">
        <v>28367</v>
      </c>
      <c r="AK223" s="137">
        <v>29218</v>
      </c>
      <c r="AL223" s="138">
        <f t="shared" ref="AL223" si="227">IF(AJ223&gt;0,(((AK223-AJ223)/AJ223)*100),0)</f>
        <v>2.9999647477702966</v>
      </c>
      <c r="AM223" s="204"/>
      <c r="AN223" s="137"/>
      <c r="AO223" s="138">
        <f t="shared" ref="AO223" si="228">IF(AM223&gt;0,(((AN223-AM223)/AM223)*100),0)</f>
        <v>0</v>
      </c>
      <c r="AP223" s="204"/>
      <c r="AQ223" s="137"/>
      <c r="AR223" s="138">
        <f t="shared" ref="AR223" si="229">IF(AP223&gt;0,(((AQ223-AP223)/AP223)*100),0)</f>
        <v>0</v>
      </c>
      <c r="AS223" s="204"/>
      <c r="AT223" s="137"/>
      <c r="AU223" s="138">
        <f t="shared" ref="AU223" si="230">IF(AS223&gt;0,(((AT223-AS223)/AS223)*100),0)</f>
        <v>0</v>
      </c>
      <c r="AV223" s="204"/>
      <c r="AW223" s="137"/>
      <c r="AX223" s="138">
        <f t="shared" ref="AX223" si="231">IF(AV223&gt;0,(((AW223-AV223)/AV223)*100),0)</f>
        <v>0</v>
      </c>
      <c r="AY223" s="204"/>
      <c r="AZ223" s="137"/>
      <c r="BA223" s="138">
        <f t="shared" ref="BA223" si="232">IF(AY223&gt;0,(((AZ223-AY223)/AY223)*100),0)</f>
        <v>0</v>
      </c>
      <c r="BB223" s="204"/>
      <c r="BC223" s="137"/>
      <c r="BD223" s="138">
        <f t="shared" ref="BD223" si="233">IF(BB223&gt;0,(((BC223-BB223)/BB223)*100),0)</f>
        <v>0</v>
      </c>
    </row>
    <row r="224" spans="1:56" x14ac:dyDescent="0.2">
      <c r="A224" s="129" t="s">
        <v>74</v>
      </c>
      <c r="B224" s="149" t="s">
        <v>114</v>
      </c>
      <c r="C224" s="131">
        <v>8046</v>
      </c>
      <c r="D224" s="131">
        <v>8663</v>
      </c>
      <c r="E224" s="173">
        <f t="shared" ref="E224:E237" si="234">IF(C224&gt;0,(((D224-C224)/C224)*100),0)</f>
        <v>7.6684066616952524</v>
      </c>
      <c r="F224" s="131">
        <v>24342</v>
      </c>
      <c r="G224" s="131">
        <v>25633</v>
      </c>
      <c r="H224" s="152">
        <f t="shared" ref="H224:H239" si="235">IF(F224&gt;0,(((G224-F224)/F224)*100),0)</f>
        <v>5.3035905020129812</v>
      </c>
      <c r="I224" s="130">
        <v>9550</v>
      </c>
      <c r="J224" s="131">
        <v>10297</v>
      </c>
      <c r="K224" s="152">
        <f t="shared" ref="K224:K230" si="236">IF(I224&gt;0,(((J224-I224)/I224)*100),0)</f>
        <v>7.821989528795811</v>
      </c>
      <c r="L224" s="130">
        <v>24581</v>
      </c>
      <c r="M224" s="131">
        <v>25997</v>
      </c>
      <c r="N224" s="132">
        <f t="shared" ref="N224:N230" si="237">IF(L224&gt;0,(((M224-L224)/L224)*100),0)</f>
        <v>5.7605467637606278</v>
      </c>
      <c r="O224" s="587"/>
      <c r="P224" s="588"/>
      <c r="Q224" s="589"/>
      <c r="R224" s="587"/>
      <c r="S224" s="588"/>
      <c r="T224" s="589"/>
      <c r="U224" s="587"/>
      <c r="V224" s="588"/>
      <c r="W224" s="589"/>
      <c r="X224" s="587"/>
      <c r="Y224" s="588"/>
      <c r="Z224" s="589"/>
      <c r="AA224" s="587"/>
      <c r="AB224" s="588"/>
      <c r="AC224" s="589"/>
      <c r="AD224" s="587"/>
      <c r="AE224" s="588"/>
      <c r="AF224" s="589"/>
      <c r="AG224" s="587"/>
      <c r="AH224" s="588"/>
      <c r="AI224" s="589"/>
      <c r="AJ224" s="587"/>
      <c r="AK224" s="588"/>
      <c r="AL224" s="589"/>
      <c r="AM224" s="587"/>
      <c r="AN224" s="588"/>
      <c r="AO224" s="589"/>
      <c r="AP224" s="587"/>
      <c r="AQ224" s="588"/>
      <c r="AR224" s="589"/>
      <c r="AS224" s="587"/>
      <c r="AT224" s="588"/>
      <c r="AU224" s="589"/>
      <c r="AV224" s="587"/>
      <c r="AW224" s="588"/>
      <c r="AX224" s="589"/>
      <c r="AY224" s="587"/>
      <c r="AZ224" s="588"/>
      <c r="BA224" s="589"/>
      <c r="BB224" s="587"/>
      <c r="BC224" s="588"/>
      <c r="BD224" s="589"/>
    </row>
    <row r="225" spans="1:56" x14ac:dyDescent="0.2">
      <c r="A225" s="133"/>
      <c r="B225" s="149" t="s">
        <v>115</v>
      </c>
      <c r="C225" s="131">
        <v>6346</v>
      </c>
      <c r="D225" s="131">
        <v>6702</v>
      </c>
      <c r="E225" s="173">
        <f t="shared" si="234"/>
        <v>5.6098329656476524</v>
      </c>
      <c r="F225" s="131">
        <v>19498</v>
      </c>
      <c r="G225" s="131">
        <v>19854</v>
      </c>
      <c r="H225" s="152">
        <f t="shared" si="235"/>
        <v>1.8258282900810341</v>
      </c>
      <c r="I225" s="130">
        <v>8160</v>
      </c>
      <c r="J225" s="131">
        <v>8606</v>
      </c>
      <c r="K225" s="152">
        <f t="shared" si="236"/>
        <v>5.465686274509804</v>
      </c>
      <c r="L225" s="130">
        <v>20100</v>
      </c>
      <c r="M225" s="131">
        <v>20546</v>
      </c>
      <c r="N225" s="595">
        <f t="shared" si="237"/>
        <v>2.2189054726368158</v>
      </c>
      <c r="O225" s="587"/>
      <c r="P225" s="588"/>
      <c r="Q225" s="589"/>
      <c r="R225" s="587"/>
      <c r="S225" s="588"/>
      <c r="T225" s="589"/>
      <c r="U225" s="587"/>
      <c r="V225" s="588"/>
      <c r="W225" s="589"/>
      <c r="X225" s="587"/>
      <c r="Y225" s="588"/>
      <c r="Z225" s="589"/>
      <c r="AA225" s="587"/>
      <c r="AB225" s="588"/>
      <c r="AC225" s="589"/>
      <c r="AD225" s="587"/>
      <c r="AE225" s="588"/>
      <c r="AF225" s="589"/>
      <c r="AG225" s="587"/>
      <c r="AH225" s="588"/>
      <c r="AI225" s="589"/>
      <c r="AJ225" s="587"/>
      <c r="AK225" s="588"/>
      <c r="AL225" s="589"/>
      <c r="AM225" s="587"/>
      <c r="AN225" s="588"/>
      <c r="AO225" s="589"/>
      <c r="AP225" s="587"/>
      <c r="AQ225" s="588"/>
      <c r="AR225" s="589"/>
      <c r="AS225" s="587"/>
      <c r="AT225" s="588"/>
      <c r="AU225" s="589"/>
      <c r="AV225" s="587"/>
      <c r="AW225" s="588"/>
      <c r="AX225" s="589"/>
      <c r="AY225" s="587"/>
      <c r="AZ225" s="588"/>
      <c r="BA225" s="589"/>
      <c r="BB225" s="587"/>
      <c r="BC225" s="588"/>
      <c r="BD225" s="589"/>
    </row>
    <row r="226" spans="1:56" x14ac:dyDescent="0.2">
      <c r="A226" s="133"/>
      <c r="B226" s="149" t="s">
        <v>116</v>
      </c>
      <c r="C226" s="131">
        <v>6698</v>
      </c>
      <c r="D226" s="131">
        <v>6997</v>
      </c>
      <c r="E226" s="173">
        <f t="shared" si="234"/>
        <v>4.4640191101821438</v>
      </c>
      <c r="F226" s="131">
        <v>20928</v>
      </c>
      <c r="G226" s="131">
        <v>21816</v>
      </c>
      <c r="H226" s="152">
        <f t="shared" si="235"/>
        <v>4.2431192660550465</v>
      </c>
      <c r="I226" s="130">
        <v>8504</v>
      </c>
      <c r="J226" s="131">
        <v>8832</v>
      </c>
      <c r="K226" s="152">
        <f t="shared" si="236"/>
        <v>3.8570084666039515</v>
      </c>
      <c r="L226" s="130">
        <v>21420</v>
      </c>
      <c r="M226" s="131">
        <v>22696</v>
      </c>
      <c r="N226" s="132">
        <f t="shared" si="237"/>
        <v>5.9570494864612504</v>
      </c>
      <c r="O226" s="587"/>
      <c r="P226" s="588"/>
      <c r="Q226" s="589"/>
      <c r="R226" s="587"/>
      <c r="S226" s="588"/>
      <c r="T226" s="589"/>
      <c r="U226" s="587"/>
      <c r="V226" s="588"/>
      <c r="W226" s="589"/>
      <c r="X226" s="587"/>
      <c r="Y226" s="588"/>
      <c r="Z226" s="589"/>
      <c r="AA226" s="587"/>
      <c r="AB226" s="588"/>
      <c r="AC226" s="589"/>
      <c r="AD226" s="587"/>
      <c r="AE226" s="588"/>
      <c r="AF226" s="589"/>
      <c r="AG226" s="587"/>
      <c r="AH226" s="588"/>
      <c r="AI226" s="589"/>
      <c r="AJ226" s="587"/>
      <c r="AK226" s="588"/>
      <c r="AL226" s="589"/>
      <c r="AM226" s="587"/>
      <c r="AN226" s="588"/>
      <c r="AO226" s="589"/>
      <c r="AP226" s="587"/>
      <c r="AQ226" s="588"/>
      <c r="AR226" s="589"/>
      <c r="AS226" s="587"/>
      <c r="AT226" s="588"/>
      <c r="AU226" s="589"/>
      <c r="AV226" s="587"/>
      <c r="AW226" s="588"/>
      <c r="AX226" s="589"/>
      <c r="AY226" s="587"/>
      <c r="AZ226" s="588"/>
      <c r="BA226" s="589"/>
      <c r="BB226" s="587"/>
      <c r="BC226" s="588"/>
      <c r="BD226" s="589"/>
    </row>
    <row r="227" spans="1:56" x14ac:dyDescent="0.2">
      <c r="A227" s="133"/>
      <c r="B227" s="149" t="s">
        <v>117</v>
      </c>
      <c r="C227" s="131"/>
      <c r="D227" s="131"/>
      <c r="E227" s="173">
        <f t="shared" si="234"/>
        <v>0</v>
      </c>
      <c r="F227" s="131"/>
      <c r="G227" s="131"/>
      <c r="H227" s="152">
        <f t="shared" si="235"/>
        <v>0</v>
      </c>
      <c r="I227" s="130"/>
      <c r="J227" s="131"/>
      <c r="K227" s="152">
        <f t="shared" si="236"/>
        <v>0</v>
      </c>
      <c r="L227" s="130"/>
      <c r="M227" s="131"/>
      <c r="N227" s="132">
        <f t="shared" si="237"/>
        <v>0</v>
      </c>
      <c r="O227" s="587"/>
      <c r="P227" s="588"/>
      <c r="Q227" s="589"/>
      <c r="R227" s="587"/>
      <c r="S227" s="588"/>
      <c r="T227" s="589"/>
      <c r="U227" s="587"/>
      <c r="V227" s="588"/>
      <c r="W227" s="589"/>
      <c r="X227" s="587"/>
      <c r="Y227" s="588"/>
      <c r="Z227" s="589"/>
      <c r="AA227" s="587"/>
      <c r="AB227" s="588"/>
      <c r="AC227" s="589"/>
      <c r="AD227" s="587"/>
      <c r="AE227" s="588"/>
      <c r="AF227" s="589"/>
      <c r="AG227" s="587"/>
      <c r="AH227" s="588"/>
      <c r="AI227" s="589"/>
      <c r="AJ227" s="587"/>
      <c r="AK227" s="588"/>
      <c r="AL227" s="589"/>
      <c r="AM227" s="587"/>
      <c r="AN227" s="588"/>
      <c r="AO227" s="589"/>
      <c r="AP227" s="587"/>
      <c r="AQ227" s="588"/>
      <c r="AR227" s="589"/>
      <c r="AS227" s="587"/>
      <c r="AT227" s="588"/>
      <c r="AU227" s="589"/>
      <c r="AV227" s="587"/>
      <c r="AW227" s="588"/>
      <c r="AX227" s="589"/>
      <c r="AY227" s="587"/>
      <c r="AZ227" s="588"/>
      <c r="BA227" s="589"/>
      <c r="BB227" s="587"/>
      <c r="BC227" s="588"/>
      <c r="BD227" s="589"/>
    </row>
    <row r="228" spans="1:56" x14ac:dyDescent="0.2">
      <c r="A228" s="133"/>
      <c r="B228" s="149" t="s">
        <v>118</v>
      </c>
      <c r="C228" s="131">
        <v>6718</v>
      </c>
      <c r="D228" s="131">
        <v>7081</v>
      </c>
      <c r="E228" s="173">
        <f t="shared" si="234"/>
        <v>5.4033938672223876</v>
      </c>
      <c r="F228" s="131">
        <v>19128</v>
      </c>
      <c r="G228" s="131">
        <v>20237</v>
      </c>
      <c r="H228" s="152">
        <f t="shared" si="235"/>
        <v>5.7977833542450856</v>
      </c>
      <c r="I228" s="130">
        <v>7790</v>
      </c>
      <c r="J228" s="131">
        <v>8233</v>
      </c>
      <c r="K228" s="152">
        <f t="shared" si="236"/>
        <v>5.6867779204107824</v>
      </c>
      <c r="L228" s="130">
        <v>20200</v>
      </c>
      <c r="M228" s="131">
        <v>21389</v>
      </c>
      <c r="N228" s="132">
        <f t="shared" si="237"/>
        <v>5.8861386138613856</v>
      </c>
      <c r="O228" s="587"/>
      <c r="P228" s="588"/>
      <c r="Q228" s="589"/>
      <c r="R228" s="587"/>
      <c r="S228" s="588"/>
      <c r="T228" s="589"/>
      <c r="U228" s="587"/>
      <c r="V228" s="588"/>
      <c r="W228" s="589"/>
      <c r="X228" s="587"/>
      <c r="Y228" s="588"/>
      <c r="Z228" s="589"/>
      <c r="AA228" s="587"/>
      <c r="AB228" s="588"/>
      <c r="AC228" s="589"/>
      <c r="AD228" s="587"/>
      <c r="AE228" s="588"/>
      <c r="AF228" s="589"/>
      <c r="AG228" s="587"/>
      <c r="AH228" s="588"/>
      <c r="AI228" s="589"/>
      <c r="AJ228" s="587"/>
      <c r="AK228" s="588"/>
      <c r="AL228" s="589"/>
      <c r="AM228" s="587"/>
      <c r="AN228" s="588"/>
      <c r="AO228" s="589"/>
      <c r="AP228" s="587"/>
      <c r="AQ228" s="588"/>
      <c r="AR228" s="589"/>
      <c r="AS228" s="587"/>
      <c r="AT228" s="588"/>
      <c r="AU228" s="589"/>
      <c r="AV228" s="587"/>
      <c r="AW228" s="588"/>
      <c r="AX228" s="589"/>
      <c r="AY228" s="587"/>
      <c r="AZ228" s="588"/>
      <c r="BA228" s="589"/>
      <c r="BB228" s="587"/>
      <c r="BC228" s="588"/>
      <c r="BD228" s="589"/>
    </row>
    <row r="229" spans="1:56" x14ac:dyDescent="0.2">
      <c r="A229" s="133"/>
      <c r="B229" s="149" t="s">
        <v>119</v>
      </c>
      <c r="C229" s="131"/>
      <c r="D229" s="131"/>
      <c r="E229" s="173">
        <f t="shared" si="234"/>
        <v>0</v>
      </c>
      <c r="F229" s="131"/>
      <c r="G229" s="131"/>
      <c r="H229" s="152">
        <f t="shared" si="235"/>
        <v>0</v>
      </c>
      <c r="I229" s="130"/>
      <c r="J229" s="131"/>
      <c r="K229" s="152">
        <f t="shared" si="236"/>
        <v>0</v>
      </c>
      <c r="L229" s="130"/>
      <c r="M229" s="131"/>
      <c r="N229" s="132">
        <f t="shared" si="237"/>
        <v>0</v>
      </c>
      <c r="O229" s="587"/>
      <c r="P229" s="588"/>
      <c r="Q229" s="589"/>
      <c r="R229" s="587"/>
      <c r="S229" s="588"/>
      <c r="T229" s="589"/>
      <c r="U229" s="587"/>
      <c r="V229" s="588"/>
      <c r="W229" s="589"/>
      <c r="X229" s="587"/>
      <c r="Y229" s="588"/>
      <c r="Z229" s="589"/>
      <c r="AA229" s="587"/>
      <c r="AB229" s="588"/>
      <c r="AC229" s="589"/>
      <c r="AD229" s="587"/>
      <c r="AE229" s="588"/>
      <c r="AF229" s="589"/>
      <c r="AG229" s="587"/>
      <c r="AH229" s="588"/>
      <c r="AI229" s="589"/>
      <c r="AJ229" s="587"/>
      <c r="AK229" s="588"/>
      <c r="AL229" s="589"/>
      <c r="AM229" s="587"/>
      <c r="AN229" s="588"/>
      <c r="AO229" s="589"/>
      <c r="AP229" s="587"/>
      <c r="AQ229" s="588"/>
      <c r="AR229" s="589"/>
      <c r="AS229" s="587"/>
      <c r="AT229" s="588"/>
      <c r="AU229" s="589"/>
      <c r="AV229" s="587"/>
      <c r="AW229" s="588"/>
      <c r="AX229" s="589"/>
      <c r="AY229" s="587"/>
      <c r="AZ229" s="588"/>
      <c r="BA229" s="589"/>
      <c r="BB229" s="587"/>
      <c r="BC229" s="588"/>
      <c r="BD229" s="589"/>
    </row>
    <row r="230" spans="1:56" s="135" customFormat="1" ht="19.5" customHeight="1" x14ac:dyDescent="0.25">
      <c r="A230" s="134"/>
      <c r="B230" s="209" t="s">
        <v>79</v>
      </c>
      <c r="C230" s="151">
        <v>6718</v>
      </c>
      <c r="D230" s="151">
        <v>7081</v>
      </c>
      <c r="E230" s="174">
        <f t="shared" si="234"/>
        <v>5.4033938672223876</v>
      </c>
      <c r="F230" s="151">
        <v>20928</v>
      </c>
      <c r="G230" s="151">
        <v>21816</v>
      </c>
      <c r="H230" s="153">
        <f t="shared" si="235"/>
        <v>4.2431192660550465</v>
      </c>
      <c r="I230" s="203">
        <v>8504</v>
      </c>
      <c r="J230" s="151">
        <v>8832</v>
      </c>
      <c r="K230" s="153">
        <f t="shared" si="236"/>
        <v>3.8570084666039515</v>
      </c>
      <c r="L230" s="203">
        <v>21420</v>
      </c>
      <c r="M230" s="151">
        <v>22696</v>
      </c>
      <c r="N230" s="148">
        <f t="shared" si="237"/>
        <v>5.9570494864612504</v>
      </c>
      <c r="O230" s="590"/>
      <c r="P230" s="591"/>
      <c r="Q230" s="592"/>
      <c r="R230" s="590"/>
      <c r="S230" s="591"/>
      <c r="T230" s="592"/>
      <c r="U230" s="590"/>
      <c r="V230" s="591"/>
      <c r="W230" s="592"/>
      <c r="X230" s="590"/>
      <c r="Y230" s="591"/>
      <c r="Z230" s="592"/>
      <c r="AA230" s="590"/>
      <c r="AB230" s="591"/>
      <c r="AC230" s="592"/>
      <c r="AD230" s="590"/>
      <c r="AE230" s="591"/>
      <c r="AF230" s="592"/>
      <c r="AG230" s="590"/>
      <c r="AH230" s="591"/>
      <c r="AI230" s="592"/>
      <c r="AJ230" s="590"/>
      <c r="AK230" s="591"/>
      <c r="AL230" s="592"/>
      <c r="AM230" s="590"/>
      <c r="AN230" s="591"/>
      <c r="AO230" s="592"/>
      <c r="AP230" s="590"/>
      <c r="AQ230" s="591"/>
      <c r="AR230" s="592"/>
      <c r="AS230" s="590"/>
      <c r="AT230" s="591"/>
      <c r="AU230" s="592"/>
      <c r="AV230" s="590"/>
      <c r="AW230" s="591"/>
      <c r="AX230" s="592"/>
      <c r="AY230" s="590"/>
      <c r="AZ230" s="591"/>
      <c r="BA230" s="592"/>
      <c r="BB230" s="590"/>
      <c r="BC230" s="591"/>
      <c r="BD230" s="592"/>
    </row>
    <row r="231" spans="1:56" x14ac:dyDescent="0.2">
      <c r="A231" s="133"/>
      <c r="B231" s="149" t="s">
        <v>120</v>
      </c>
      <c r="C231" s="131"/>
      <c r="D231" s="131"/>
      <c r="E231" s="173">
        <f t="shared" si="234"/>
        <v>0</v>
      </c>
      <c r="F231" s="131"/>
      <c r="G231" s="131"/>
      <c r="H231" s="152">
        <f t="shared" si="235"/>
        <v>0</v>
      </c>
      <c r="I231" s="130"/>
      <c r="J231" s="131"/>
      <c r="K231" s="152"/>
      <c r="L231" s="130"/>
      <c r="M231" s="131"/>
      <c r="N231" s="132"/>
      <c r="O231" s="587"/>
      <c r="P231" s="588"/>
      <c r="Q231" s="589"/>
      <c r="R231" s="587"/>
      <c r="S231" s="588"/>
      <c r="T231" s="589"/>
      <c r="U231" s="587"/>
      <c r="V231" s="588"/>
      <c r="W231" s="589"/>
      <c r="X231" s="587"/>
      <c r="Y231" s="588"/>
      <c r="Z231" s="589"/>
      <c r="AA231" s="587"/>
      <c r="AB231" s="588"/>
      <c r="AC231" s="589"/>
      <c r="AD231" s="587"/>
      <c r="AE231" s="588"/>
      <c r="AF231" s="589"/>
      <c r="AG231" s="587"/>
      <c r="AH231" s="588"/>
      <c r="AI231" s="589"/>
      <c r="AJ231" s="587"/>
      <c r="AK231" s="588"/>
      <c r="AL231" s="589"/>
      <c r="AM231" s="587"/>
      <c r="AN231" s="588"/>
      <c r="AO231" s="589"/>
      <c r="AP231" s="587"/>
      <c r="AQ231" s="588"/>
      <c r="AR231" s="589"/>
      <c r="AS231" s="587"/>
      <c r="AT231" s="588"/>
      <c r="AU231" s="589"/>
      <c r="AV231" s="587"/>
      <c r="AW231" s="588"/>
      <c r="AX231" s="589"/>
      <c r="AY231" s="587"/>
      <c r="AZ231" s="588"/>
      <c r="BA231" s="589"/>
      <c r="BB231" s="587"/>
      <c r="BC231" s="588"/>
      <c r="BD231" s="589"/>
    </row>
    <row r="232" spans="1:56" x14ac:dyDescent="0.2">
      <c r="A232" s="133"/>
      <c r="B232" s="149" t="s">
        <v>121</v>
      </c>
      <c r="C232" s="131">
        <v>3547</v>
      </c>
      <c r="D232" s="131">
        <v>3717</v>
      </c>
      <c r="E232" s="173">
        <f t="shared" si="234"/>
        <v>4.7927826332111643</v>
      </c>
      <c r="F232" s="131">
        <v>13651</v>
      </c>
      <c r="G232" s="131">
        <v>14349</v>
      </c>
      <c r="H232" s="152">
        <f t="shared" si="235"/>
        <v>5.1131785217200205</v>
      </c>
      <c r="I232" s="130"/>
      <c r="J232" s="131"/>
      <c r="K232" s="152"/>
      <c r="L232" s="130"/>
      <c r="M232" s="131"/>
      <c r="N232" s="132"/>
      <c r="O232" s="587"/>
      <c r="P232" s="588"/>
      <c r="Q232" s="589"/>
      <c r="R232" s="587"/>
      <c r="S232" s="588"/>
      <c r="T232" s="589"/>
      <c r="U232" s="587"/>
      <c r="V232" s="588"/>
      <c r="W232" s="589"/>
      <c r="X232" s="587"/>
      <c r="Y232" s="588"/>
      <c r="Z232" s="589"/>
      <c r="AA232" s="587"/>
      <c r="AB232" s="588"/>
      <c r="AC232" s="589"/>
      <c r="AD232" s="587"/>
      <c r="AE232" s="588"/>
      <c r="AF232" s="589"/>
      <c r="AG232" s="587"/>
      <c r="AH232" s="588"/>
      <c r="AI232" s="589"/>
      <c r="AJ232" s="587"/>
      <c r="AK232" s="588"/>
      <c r="AL232" s="589"/>
      <c r="AM232" s="587"/>
      <c r="AN232" s="588"/>
      <c r="AO232" s="589"/>
      <c r="AP232" s="587"/>
      <c r="AQ232" s="588"/>
      <c r="AR232" s="589"/>
      <c r="AS232" s="587"/>
      <c r="AT232" s="588"/>
      <c r="AU232" s="589"/>
      <c r="AV232" s="587"/>
      <c r="AW232" s="588"/>
      <c r="AX232" s="589"/>
      <c r="AY232" s="587"/>
      <c r="AZ232" s="588"/>
      <c r="BA232" s="589"/>
      <c r="BB232" s="587"/>
      <c r="BC232" s="588"/>
      <c r="BD232" s="589"/>
    </row>
    <row r="233" spans="1:56" x14ac:dyDescent="0.2">
      <c r="A233" s="133"/>
      <c r="B233" s="149" t="s">
        <v>122</v>
      </c>
      <c r="C233" s="131">
        <v>3530</v>
      </c>
      <c r="D233" s="131">
        <v>3682</v>
      </c>
      <c r="E233" s="173">
        <f t="shared" si="234"/>
        <v>4.3059490084985841</v>
      </c>
      <c r="F233" s="131">
        <v>13634</v>
      </c>
      <c r="G233" s="131">
        <v>14314</v>
      </c>
      <c r="H233" s="152">
        <f t="shared" si="235"/>
        <v>4.9875311720698257</v>
      </c>
      <c r="I233" s="130"/>
      <c r="J233" s="131"/>
      <c r="K233" s="152"/>
      <c r="L233" s="130"/>
      <c r="M233" s="131"/>
      <c r="N233" s="132"/>
      <c r="O233" s="587"/>
      <c r="P233" s="588"/>
      <c r="Q233" s="589"/>
      <c r="R233" s="587"/>
      <c r="S233" s="588"/>
      <c r="T233" s="589"/>
      <c r="U233" s="587"/>
      <c r="V233" s="588"/>
      <c r="W233" s="589"/>
      <c r="X233" s="587"/>
      <c r="Y233" s="588"/>
      <c r="Z233" s="589"/>
      <c r="AA233" s="587"/>
      <c r="AB233" s="588"/>
      <c r="AC233" s="589"/>
      <c r="AD233" s="587"/>
      <c r="AE233" s="588"/>
      <c r="AF233" s="589"/>
      <c r="AG233" s="587"/>
      <c r="AH233" s="588"/>
      <c r="AI233" s="589"/>
      <c r="AJ233" s="587"/>
      <c r="AK233" s="588"/>
      <c r="AL233" s="589"/>
      <c r="AM233" s="587"/>
      <c r="AN233" s="588"/>
      <c r="AO233" s="589"/>
      <c r="AP233" s="587"/>
      <c r="AQ233" s="588"/>
      <c r="AR233" s="589"/>
      <c r="AS233" s="587"/>
      <c r="AT233" s="588"/>
      <c r="AU233" s="589"/>
      <c r="AV233" s="587"/>
      <c r="AW233" s="588"/>
      <c r="AX233" s="589"/>
      <c r="AY233" s="587"/>
      <c r="AZ233" s="588"/>
      <c r="BA233" s="589"/>
      <c r="BB233" s="587"/>
      <c r="BC233" s="588"/>
      <c r="BD233" s="589"/>
    </row>
    <row r="234" spans="1:56" x14ac:dyDescent="0.2">
      <c r="A234" s="133"/>
      <c r="B234" s="149" t="s">
        <v>58</v>
      </c>
      <c r="C234" s="131"/>
      <c r="D234" s="131"/>
      <c r="E234" s="173">
        <f t="shared" si="234"/>
        <v>0</v>
      </c>
      <c r="F234" s="131"/>
      <c r="G234" s="131"/>
      <c r="H234" s="152">
        <f t="shared" si="235"/>
        <v>0</v>
      </c>
      <c r="I234" s="130"/>
      <c r="J234" s="131"/>
      <c r="K234" s="152"/>
      <c r="L234" s="130"/>
      <c r="M234" s="131"/>
      <c r="N234" s="132"/>
      <c r="O234" s="587"/>
      <c r="P234" s="588"/>
      <c r="Q234" s="589"/>
      <c r="R234" s="587"/>
      <c r="S234" s="588"/>
      <c r="T234" s="589"/>
      <c r="U234" s="587"/>
      <c r="V234" s="588"/>
      <c r="W234" s="589"/>
      <c r="X234" s="587"/>
      <c r="Y234" s="588"/>
      <c r="Z234" s="589"/>
      <c r="AA234" s="587"/>
      <c r="AB234" s="588"/>
      <c r="AC234" s="589"/>
      <c r="AD234" s="587"/>
      <c r="AE234" s="588"/>
      <c r="AF234" s="589"/>
      <c r="AG234" s="587"/>
      <c r="AH234" s="588"/>
      <c r="AI234" s="589"/>
      <c r="AJ234" s="587"/>
      <c r="AK234" s="588"/>
      <c r="AL234" s="589"/>
      <c r="AM234" s="587"/>
      <c r="AN234" s="588"/>
      <c r="AO234" s="589"/>
      <c r="AP234" s="587"/>
      <c r="AQ234" s="588"/>
      <c r="AR234" s="589"/>
      <c r="AS234" s="587"/>
      <c r="AT234" s="588"/>
      <c r="AU234" s="589"/>
      <c r="AV234" s="587"/>
      <c r="AW234" s="588"/>
      <c r="AX234" s="589"/>
      <c r="AY234" s="587"/>
      <c r="AZ234" s="588"/>
      <c r="BA234" s="589"/>
      <c r="BB234" s="587"/>
      <c r="BC234" s="588"/>
      <c r="BD234" s="589"/>
    </row>
    <row r="235" spans="1:56" s="135" customFormat="1" ht="20.25" customHeight="1" x14ac:dyDescent="0.25">
      <c r="A235" s="134"/>
      <c r="B235" s="209" t="s">
        <v>128</v>
      </c>
      <c r="C235" s="151">
        <v>3531</v>
      </c>
      <c r="D235" s="151">
        <v>3683</v>
      </c>
      <c r="E235" s="174">
        <f t="shared" si="234"/>
        <v>4.3047295383743984</v>
      </c>
      <c r="F235" s="151">
        <v>13635</v>
      </c>
      <c r="G235" s="151">
        <v>14315</v>
      </c>
      <c r="H235" s="153">
        <f t="shared" si="235"/>
        <v>4.9871653832049869</v>
      </c>
      <c r="I235" s="203"/>
      <c r="J235" s="151"/>
      <c r="K235" s="153"/>
      <c r="L235" s="203"/>
      <c r="M235" s="151"/>
      <c r="N235" s="148"/>
      <c r="O235" s="590"/>
      <c r="P235" s="591"/>
      <c r="Q235" s="592"/>
      <c r="R235" s="590"/>
      <c r="S235" s="591"/>
      <c r="T235" s="592"/>
      <c r="U235" s="590"/>
      <c r="V235" s="591"/>
      <c r="W235" s="592"/>
      <c r="X235" s="590"/>
      <c r="Y235" s="591"/>
      <c r="Z235" s="592"/>
      <c r="AA235" s="590"/>
      <c r="AB235" s="591"/>
      <c r="AC235" s="592"/>
      <c r="AD235" s="590"/>
      <c r="AE235" s="591"/>
      <c r="AF235" s="592"/>
      <c r="AG235" s="590"/>
      <c r="AH235" s="591"/>
      <c r="AI235" s="592"/>
      <c r="AJ235" s="590"/>
      <c r="AK235" s="591"/>
      <c r="AL235" s="592"/>
      <c r="AM235" s="590"/>
      <c r="AN235" s="591"/>
      <c r="AO235" s="592"/>
      <c r="AP235" s="590"/>
      <c r="AQ235" s="591"/>
      <c r="AR235" s="592"/>
      <c r="AS235" s="590"/>
      <c r="AT235" s="591"/>
      <c r="AU235" s="592"/>
      <c r="AV235" s="590"/>
      <c r="AW235" s="591"/>
      <c r="AX235" s="592"/>
      <c r="AY235" s="590"/>
      <c r="AZ235" s="591"/>
      <c r="BA235" s="592"/>
      <c r="BB235" s="590"/>
      <c r="BC235" s="591"/>
      <c r="BD235" s="592"/>
    </row>
    <row r="236" spans="1:56" x14ac:dyDescent="0.2">
      <c r="A236" s="133"/>
      <c r="B236" s="149" t="s">
        <v>59</v>
      </c>
      <c r="C236" s="131">
        <v>2975</v>
      </c>
      <c r="D236" s="131">
        <v>3146</v>
      </c>
      <c r="E236" s="173">
        <f t="shared" si="234"/>
        <v>5.7478991596638656</v>
      </c>
      <c r="F236" s="131"/>
      <c r="G236" s="131"/>
      <c r="H236" s="152">
        <f t="shared" si="235"/>
        <v>0</v>
      </c>
      <c r="I236" s="130"/>
      <c r="J236" s="131"/>
      <c r="K236" s="152"/>
      <c r="L236" s="130"/>
      <c r="M236" s="131"/>
      <c r="N236" s="132"/>
      <c r="O236" s="587"/>
      <c r="P236" s="588"/>
      <c r="Q236" s="589"/>
      <c r="R236" s="587"/>
      <c r="S236" s="588"/>
      <c r="T236" s="589"/>
      <c r="U236" s="587"/>
      <c r="V236" s="588"/>
      <c r="W236" s="589"/>
      <c r="X236" s="587"/>
      <c r="Y236" s="588"/>
      <c r="Z236" s="589"/>
      <c r="AA236" s="587"/>
      <c r="AB236" s="588"/>
      <c r="AC236" s="589"/>
      <c r="AD236" s="587"/>
      <c r="AE236" s="588"/>
      <c r="AF236" s="589"/>
      <c r="AG236" s="587"/>
      <c r="AH236" s="588"/>
      <c r="AI236" s="589"/>
      <c r="AJ236" s="587"/>
      <c r="AK236" s="588"/>
      <c r="AL236" s="589"/>
      <c r="AM236" s="587"/>
      <c r="AN236" s="588"/>
      <c r="AO236" s="589"/>
      <c r="AP236" s="587"/>
      <c r="AQ236" s="588"/>
      <c r="AR236" s="589"/>
      <c r="AS236" s="587"/>
      <c r="AT236" s="588"/>
      <c r="AU236" s="589"/>
      <c r="AV236" s="587"/>
      <c r="AW236" s="588"/>
      <c r="AX236" s="589"/>
      <c r="AY236" s="587"/>
      <c r="AZ236" s="588"/>
      <c r="BA236" s="589"/>
      <c r="BB236" s="587"/>
      <c r="BC236" s="588"/>
      <c r="BD236" s="589"/>
    </row>
    <row r="237" spans="1:56" x14ac:dyDescent="0.2">
      <c r="A237" s="133"/>
      <c r="B237" s="149" t="s">
        <v>111</v>
      </c>
      <c r="C237" s="131">
        <v>2975</v>
      </c>
      <c r="D237" s="131">
        <v>3146</v>
      </c>
      <c r="E237" s="173">
        <f t="shared" si="234"/>
        <v>5.7478991596638656</v>
      </c>
      <c r="F237" s="131"/>
      <c r="G237" s="131"/>
      <c r="H237" s="152">
        <f t="shared" si="235"/>
        <v>0</v>
      </c>
      <c r="I237" s="130"/>
      <c r="J237" s="131"/>
      <c r="K237" s="152"/>
      <c r="L237" s="130"/>
      <c r="M237" s="131"/>
      <c r="N237" s="132"/>
      <c r="O237" s="587"/>
      <c r="P237" s="588"/>
      <c r="Q237" s="589"/>
      <c r="R237" s="587"/>
      <c r="S237" s="588"/>
      <c r="T237" s="589"/>
      <c r="U237" s="587"/>
      <c r="V237" s="588"/>
      <c r="W237" s="589"/>
      <c r="X237" s="587"/>
      <c r="Y237" s="588"/>
      <c r="Z237" s="589"/>
      <c r="AA237" s="587"/>
      <c r="AB237" s="588"/>
      <c r="AC237" s="589"/>
      <c r="AD237" s="587"/>
      <c r="AE237" s="588"/>
      <c r="AF237" s="589"/>
      <c r="AG237" s="587"/>
      <c r="AH237" s="588"/>
      <c r="AI237" s="589"/>
      <c r="AJ237" s="587"/>
      <c r="AK237" s="588"/>
      <c r="AL237" s="589"/>
      <c r="AM237" s="587"/>
      <c r="AN237" s="588"/>
      <c r="AO237" s="589"/>
      <c r="AP237" s="587"/>
      <c r="AQ237" s="588"/>
      <c r="AR237" s="589"/>
      <c r="AS237" s="587"/>
      <c r="AT237" s="588"/>
      <c r="AU237" s="589"/>
      <c r="AV237" s="587"/>
      <c r="AW237" s="588"/>
      <c r="AX237" s="589"/>
      <c r="AY237" s="587"/>
      <c r="AZ237" s="588"/>
      <c r="BA237" s="589"/>
      <c r="BB237" s="587"/>
      <c r="BC237" s="588"/>
      <c r="BD237" s="589"/>
    </row>
    <row r="238" spans="1:56" x14ac:dyDescent="0.2">
      <c r="A238" s="133"/>
      <c r="B238" s="149" t="s">
        <v>112</v>
      </c>
      <c r="C238" s="131"/>
      <c r="D238" s="131"/>
      <c r="E238" s="173"/>
      <c r="F238" s="131"/>
      <c r="G238" s="131"/>
      <c r="H238" s="152">
        <f t="shared" si="235"/>
        <v>0</v>
      </c>
      <c r="I238" s="130"/>
      <c r="J238" s="131"/>
      <c r="K238" s="152"/>
      <c r="L238" s="130"/>
      <c r="M238" s="131"/>
      <c r="N238" s="132"/>
      <c r="O238" s="587"/>
      <c r="P238" s="588"/>
      <c r="Q238" s="589"/>
      <c r="R238" s="587"/>
      <c r="S238" s="588"/>
      <c r="T238" s="589"/>
      <c r="U238" s="587"/>
      <c r="V238" s="588"/>
      <c r="W238" s="589"/>
      <c r="X238" s="587"/>
      <c r="Y238" s="588"/>
      <c r="Z238" s="589"/>
      <c r="AA238" s="587"/>
      <c r="AB238" s="588"/>
      <c r="AC238" s="589"/>
      <c r="AD238" s="587"/>
      <c r="AE238" s="588"/>
      <c r="AF238" s="589"/>
      <c r="AG238" s="587"/>
      <c r="AH238" s="588"/>
      <c r="AI238" s="589"/>
      <c r="AJ238" s="587"/>
      <c r="AK238" s="588"/>
      <c r="AL238" s="589"/>
      <c r="AM238" s="587"/>
      <c r="AN238" s="588"/>
      <c r="AO238" s="589"/>
      <c r="AP238" s="587"/>
      <c r="AQ238" s="588"/>
      <c r="AR238" s="589"/>
      <c r="AS238" s="587"/>
      <c r="AT238" s="588"/>
      <c r="AU238" s="589"/>
      <c r="AV238" s="587"/>
      <c r="AW238" s="588"/>
      <c r="AX238" s="589"/>
      <c r="AY238" s="587"/>
      <c r="AZ238" s="588"/>
      <c r="BA238" s="589"/>
      <c r="BB238" s="587"/>
      <c r="BC238" s="588"/>
      <c r="BD238" s="589"/>
    </row>
    <row r="239" spans="1:56" s="135" customFormat="1" ht="20.25" customHeight="1" x14ac:dyDescent="0.25">
      <c r="A239" s="134"/>
      <c r="B239" s="210" t="s">
        <v>109</v>
      </c>
      <c r="C239" s="151">
        <v>2975</v>
      </c>
      <c r="D239" s="151">
        <v>3146</v>
      </c>
      <c r="E239" s="174">
        <f>IF(C239&gt;0,(((D239-C239)/C239)*100),0)</f>
        <v>5.7478991596638656</v>
      </c>
      <c r="F239" s="151"/>
      <c r="G239" s="151"/>
      <c r="H239" s="153">
        <f t="shared" si="235"/>
        <v>0</v>
      </c>
      <c r="I239" s="203"/>
      <c r="J239" s="151"/>
      <c r="K239" s="153"/>
      <c r="L239" s="203"/>
      <c r="M239" s="151"/>
      <c r="N239" s="148"/>
      <c r="O239" s="590"/>
      <c r="P239" s="591"/>
      <c r="Q239" s="592"/>
      <c r="R239" s="590"/>
      <c r="S239" s="591"/>
      <c r="T239" s="592"/>
      <c r="U239" s="590"/>
      <c r="V239" s="591"/>
      <c r="W239" s="592"/>
      <c r="X239" s="590"/>
      <c r="Y239" s="591"/>
      <c r="Z239" s="592"/>
      <c r="AA239" s="590"/>
      <c r="AB239" s="591"/>
      <c r="AC239" s="592"/>
      <c r="AD239" s="590"/>
      <c r="AE239" s="591"/>
      <c r="AF239" s="592"/>
      <c r="AG239" s="590"/>
      <c r="AH239" s="591"/>
      <c r="AI239" s="592"/>
      <c r="AJ239" s="590"/>
      <c r="AK239" s="591"/>
      <c r="AL239" s="592"/>
      <c r="AM239" s="590"/>
      <c r="AN239" s="591"/>
      <c r="AO239" s="592"/>
      <c r="AP239" s="590"/>
      <c r="AQ239" s="591"/>
      <c r="AR239" s="592"/>
      <c r="AS239" s="590"/>
      <c r="AT239" s="591"/>
      <c r="AU239" s="592"/>
      <c r="AV239" s="590"/>
      <c r="AW239" s="591"/>
      <c r="AX239" s="592"/>
      <c r="AY239" s="590"/>
      <c r="AZ239" s="591"/>
      <c r="BA239" s="592"/>
      <c r="BB239" s="590"/>
      <c r="BC239" s="591"/>
      <c r="BD239" s="592"/>
    </row>
    <row r="240" spans="1:56" x14ac:dyDescent="0.2">
      <c r="A240" s="136"/>
      <c r="B240" s="211" t="s">
        <v>60</v>
      </c>
      <c r="C240" s="205"/>
      <c r="D240" s="137"/>
      <c r="E240" s="175"/>
      <c r="F240" s="205"/>
      <c r="G240" s="137"/>
      <c r="H240" s="201"/>
      <c r="I240" s="204"/>
      <c r="J240" s="137"/>
      <c r="K240" s="201"/>
      <c r="L240" s="204"/>
      <c r="M240" s="137"/>
      <c r="N240" s="201"/>
      <c r="O240" s="204">
        <v>15774</v>
      </c>
      <c r="P240" s="137">
        <v>17013</v>
      </c>
      <c r="Q240" s="138">
        <f t="shared" ref="Q240" si="238">IF(O240&gt;0,(((P240-O240)/O240)*100),0)</f>
        <v>7.8546976036515783</v>
      </c>
      <c r="R240" s="204">
        <v>36082</v>
      </c>
      <c r="S240" s="137">
        <v>37321</v>
      </c>
      <c r="T240" s="138">
        <f t="shared" ref="T240" si="239">IF(R240&gt;0,(((S240-R240)/R240)*100),0)</f>
        <v>3.4338451305360014</v>
      </c>
      <c r="U240" s="204">
        <v>28745</v>
      </c>
      <c r="V240" s="137">
        <v>30560</v>
      </c>
      <c r="W240" s="138">
        <f t="shared" ref="W240" si="240">IF(U240&gt;0,(((V240-U240)/U240)*100),0)</f>
        <v>6.3141415898417108</v>
      </c>
      <c r="X240" s="204">
        <v>56595</v>
      </c>
      <c r="Y240" s="137">
        <v>59826</v>
      </c>
      <c r="Z240" s="138">
        <f t="shared" ref="Z240" si="241">IF(X240&gt;0,(((Y240-X240)/X240)*100),0)</f>
        <v>5.7089848926583624</v>
      </c>
      <c r="AA240" s="204">
        <v>26250</v>
      </c>
      <c r="AB240" s="137">
        <v>29630</v>
      </c>
      <c r="AC240" s="138">
        <f t="shared" ref="AC240" si="242">IF(AA240&gt;0,(((AB240-AA240)/AA240)*100),0)</f>
        <v>12.876190476190477</v>
      </c>
      <c r="AD240" s="204">
        <v>61180</v>
      </c>
      <c r="AE240" s="137">
        <v>65960</v>
      </c>
      <c r="AF240" s="138">
        <f t="shared" ref="AF240" si="243">IF(AD240&gt;0,(((AE240-AD240)/AD240)*100),0)</f>
        <v>7.813010787839163</v>
      </c>
      <c r="AG240" s="204">
        <v>25362</v>
      </c>
      <c r="AH240" s="137">
        <v>26429</v>
      </c>
      <c r="AI240" s="138">
        <f t="shared" ref="AI240" si="244">IF(AG240&gt;0,(((AH240-AG240)/AG240)*100),0)</f>
        <v>4.2070814604526454</v>
      </c>
      <c r="AJ240" s="204">
        <v>34772</v>
      </c>
      <c r="AK240" s="137">
        <v>36214</v>
      </c>
      <c r="AL240" s="138">
        <f t="shared" ref="AL240" si="245">IF(AJ240&gt;0,(((AK240-AJ240)/AJ240)*100),0)</f>
        <v>4.1470148395260553</v>
      </c>
      <c r="AM240" s="204"/>
      <c r="AN240" s="137"/>
      <c r="AO240" s="138">
        <f t="shared" ref="AO240" si="246">IF(AM240&gt;0,(((AN240-AM240)/AM240)*100),0)</f>
        <v>0</v>
      </c>
      <c r="AP240" s="204"/>
      <c r="AQ240" s="137"/>
      <c r="AR240" s="138">
        <f t="shared" ref="AR240" si="247">IF(AP240&gt;0,(((AQ240-AP240)/AP240)*100),0)</f>
        <v>0</v>
      </c>
      <c r="AS240" s="204"/>
      <c r="AT240" s="137"/>
      <c r="AU240" s="138">
        <f t="shared" ref="AU240" si="248">IF(AS240&gt;0,(((AT240-AS240)/AS240)*100),0)</f>
        <v>0</v>
      </c>
      <c r="AV240" s="204"/>
      <c r="AW240" s="137"/>
      <c r="AX240" s="138">
        <f t="shared" ref="AX240" si="249">IF(AV240&gt;0,(((AW240-AV240)/AV240)*100),0)</f>
        <v>0</v>
      </c>
      <c r="AY240" s="204">
        <v>20577</v>
      </c>
      <c r="AZ240" s="137">
        <v>22616</v>
      </c>
      <c r="BA240" s="138">
        <f t="shared" ref="BA240" si="250">IF(AY240&gt;0,(((AZ240-AY240)/AY240)*100),0)</f>
        <v>9.9091218350585617</v>
      </c>
      <c r="BB240" s="204">
        <v>44718</v>
      </c>
      <c r="BC240" s="137">
        <v>49142</v>
      </c>
      <c r="BD240" s="138">
        <f t="shared" ref="BD240" si="251">IF(BB240&gt;0,(((BC240-BB240)/BB240)*100),0)</f>
        <v>9.8931079207477968</v>
      </c>
    </row>
    <row r="241" spans="1:56" x14ac:dyDescent="0.2">
      <c r="A241" s="129" t="s">
        <v>75</v>
      </c>
      <c r="B241" s="149" t="s">
        <v>114</v>
      </c>
      <c r="C241" s="131">
        <v>9292</v>
      </c>
      <c r="D241" s="131">
        <v>9352</v>
      </c>
      <c r="E241" s="173">
        <f t="shared" ref="E241:E254" si="252">IF(C241&gt;0,(((D241-C241)/C241)*100),0)</f>
        <v>0.64571674558760228</v>
      </c>
      <c r="F241" s="131">
        <v>18454</v>
      </c>
      <c r="G241" s="131">
        <v>19772</v>
      </c>
      <c r="H241" s="152">
        <f t="shared" ref="H241:H256" si="253">IF(F241&gt;0,(((G241-F241)/F241)*100),0)</f>
        <v>7.1420830172320375</v>
      </c>
      <c r="I241" s="130">
        <v>11045</v>
      </c>
      <c r="J241" s="131">
        <v>11321</v>
      </c>
      <c r="K241" s="152">
        <f t="shared" ref="K241:K247" si="254">IF(I241&gt;0,(((J241-I241)/I241)*100),0)</f>
        <v>2.4988682661837935</v>
      </c>
      <c r="L241" s="130">
        <v>17885</v>
      </c>
      <c r="M241" s="131">
        <v>18434</v>
      </c>
      <c r="N241" s="132">
        <f t="shared" ref="N241:N247" si="255">IF(L241&gt;0,(((M241-L241)/L241)*100),0)</f>
        <v>3.069611406206318</v>
      </c>
      <c r="O241" s="587"/>
      <c r="P241" s="588"/>
      <c r="Q241" s="589"/>
      <c r="R241" s="587"/>
      <c r="S241" s="588"/>
      <c r="T241" s="589"/>
      <c r="U241" s="587"/>
      <c r="V241" s="588"/>
      <c r="W241" s="589"/>
      <c r="X241" s="587"/>
      <c r="Y241" s="588"/>
      <c r="Z241" s="589"/>
      <c r="AA241" s="587"/>
      <c r="AB241" s="588"/>
      <c r="AC241" s="589"/>
      <c r="AD241" s="587"/>
      <c r="AE241" s="588"/>
      <c r="AF241" s="589"/>
      <c r="AG241" s="587"/>
      <c r="AH241" s="588"/>
      <c r="AI241" s="589"/>
      <c r="AJ241" s="587"/>
      <c r="AK241" s="588"/>
      <c r="AL241" s="589"/>
      <c r="AM241" s="587"/>
      <c r="AN241" s="588"/>
      <c r="AO241" s="589"/>
      <c r="AP241" s="587"/>
      <c r="AQ241" s="588"/>
      <c r="AR241" s="589"/>
      <c r="AS241" s="587"/>
      <c r="AT241" s="588"/>
      <c r="AU241" s="589"/>
      <c r="AV241" s="587"/>
      <c r="AW241" s="588"/>
      <c r="AX241" s="589"/>
      <c r="AY241" s="587"/>
      <c r="AZ241" s="588"/>
      <c r="BA241" s="589"/>
      <c r="BB241" s="587"/>
      <c r="BC241" s="588"/>
      <c r="BD241" s="589"/>
    </row>
    <row r="242" spans="1:56" x14ac:dyDescent="0.2">
      <c r="A242" s="133"/>
      <c r="B242" s="149" t="s">
        <v>115</v>
      </c>
      <c r="C242" s="131">
        <v>7572</v>
      </c>
      <c r="D242" s="131">
        <v>7688</v>
      </c>
      <c r="E242" s="173">
        <f t="shared" si="252"/>
        <v>1.5319598520866351</v>
      </c>
      <c r="F242" s="131">
        <v>16260</v>
      </c>
      <c r="G242" s="131">
        <v>17644</v>
      </c>
      <c r="H242" s="152">
        <f t="shared" si="253"/>
        <v>8.5116851168511687</v>
      </c>
      <c r="I242" s="130">
        <v>7176</v>
      </c>
      <c r="J242" s="131">
        <v>7478</v>
      </c>
      <c r="K242" s="152">
        <f t="shared" si="254"/>
        <v>4.2084726867335558</v>
      </c>
      <c r="L242" s="130">
        <v>14616</v>
      </c>
      <c r="M242" s="131">
        <v>15707</v>
      </c>
      <c r="N242" s="132">
        <f t="shared" si="255"/>
        <v>7.4644225506294477</v>
      </c>
      <c r="O242" s="587"/>
      <c r="P242" s="588"/>
      <c r="Q242" s="589"/>
      <c r="R242" s="587"/>
      <c r="S242" s="588"/>
      <c r="T242" s="589"/>
      <c r="U242" s="587"/>
      <c r="V242" s="588"/>
      <c r="W242" s="589"/>
      <c r="X242" s="587"/>
      <c r="Y242" s="588"/>
      <c r="Z242" s="589"/>
      <c r="AA242" s="587"/>
      <c r="AB242" s="588"/>
      <c r="AC242" s="589"/>
      <c r="AD242" s="587"/>
      <c r="AE242" s="588"/>
      <c r="AF242" s="589"/>
      <c r="AG242" s="587"/>
      <c r="AH242" s="588"/>
      <c r="AI242" s="589"/>
      <c r="AJ242" s="587"/>
      <c r="AK242" s="588"/>
      <c r="AL242" s="589"/>
      <c r="AM242" s="587"/>
      <c r="AN242" s="588"/>
      <c r="AO242" s="589"/>
      <c r="AP242" s="587"/>
      <c r="AQ242" s="588"/>
      <c r="AR242" s="589"/>
      <c r="AS242" s="587"/>
      <c r="AT242" s="588"/>
      <c r="AU242" s="589"/>
      <c r="AV242" s="587"/>
      <c r="AW242" s="588"/>
      <c r="AX242" s="589"/>
      <c r="AY242" s="587"/>
      <c r="AZ242" s="588"/>
      <c r="BA242" s="589"/>
      <c r="BB242" s="587"/>
      <c r="BC242" s="588"/>
      <c r="BD242" s="589"/>
    </row>
    <row r="243" spans="1:56" x14ac:dyDescent="0.2">
      <c r="A243" s="133"/>
      <c r="B243" s="149" t="s">
        <v>116</v>
      </c>
      <c r="C243" s="131">
        <v>6941</v>
      </c>
      <c r="D243" s="131">
        <v>7168</v>
      </c>
      <c r="E243" s="173">
        <f t="shared" si="252"/>
        <v>3.2704221293761706</v>
      </c>
      <c r="F243" s="131">
        <v>15914</v>
      </c>
      <c r="G243" s="131">
        <v>17314</v>
      </c>
      <c r="H243" s="152">
        <f t="shared" si="253"/>
        <v>8.7972854090737709</v>
      </c>
      <c r="I243" s="130">
        <v>6840</v>
      </c>
      <c r="J243" s="131">
        <v>7358</v>
      </c>
      <c r="K243" s="152">
        <f t="shared" si="254"/>
        <v>7.5730994152046787</v>
      </c>
      <c r="L243" s="130">
        <v>14058</v>
      </c>
      <c r="M243" s="131">
        <v>15066</v>
      </c>
      <c r="N243" s="132">
        <f t="shared" si="255"/>
        <v>7.1702944942381563</v>
      </c>
      <c r="O243" s="587"/>
      <c r="P243" s="588"/>
      <c r="Q243" s="589"/>
      <c r="R243" s="587"/>
      <c r="S243" s="588"/>
      <c r="T243" s="589"/>
      <c r="U243" s="587"/>
      <c r="V243" s="588"/>
      <c r="W243" s="589"/>
      <c r="X243" s="587"/>
      <c r="Y243" s="588"/>
      <c r="Z243" s="589"/>
      <c r="AA243" s="587"/>
      <c r="AB243" s="588"/>
      <c r="AC243" s="589"/>
      <c r="AD243" s="587"/>
      <c r="AE243" s="588"/>
      <c r="AF243" s="589"/>
      <c r="AG243" s="587"/>
      <c r="AH243" s="588"/>
      <c r="AI243" s="589"/>
      <c r="AJ243" s="587"/>
      <c r="AK243" s="588"/>
      <c r="AL243" s="589"/>
      <c r="AM243" s="587"/>
      <c r="AN243" s="588"/>
      <c r="AO243" s="589"/>
      <c r="AP243" s="587"/>
      <c r="AQ243" s="588"/>
      <c r="AR243" s="589"/>
      <c r="AS243" s="587"/>
      <c r="AT243" s="588"/>
      <c r="AU243" s="589"/>
      <c r="AV243" s="587"/>
      <c r="AW243" s="588"/>
      <c r="AX243" s="589"/>
      <c r="AY243" s="587"/>
      <c r="AZ243" s="588"/>
      <c r="BA243" s="589"/>
      <c r="BB243" s="587"/>
      <c r="BC243" s="588"/>
      <c r="BD243" s="589"/>
    </row>
    <row r="244" spans="1:56" x14ac:dyDescent="0.2">
      <c r="A244" s="133"/>
      <c r="B244" s="149" t="s">
        <v>117</v>
      </c>
      <c r="C244" s="131">
        <v>5918</v>
      </c>
      <c r="D244" s="131">
        <v>6320</v>
      </c>
      <c r="E244" s="173">
        <f t="shared" si="252"/>
        <v>6.7928354173707337</v>
      </c>
      <c r="F244" s="131">
        <v>15220</v>
      </c>
      <c r="G244" s="131">
        <v>15638</v>
      </c>
      <c r="H244" s="597">
        <f t="shared" si="253"/>
        <v>2.7463863337713534</v>
      </c>
      <c r="I244" s="130">
        <v>5983</v>
      </c>
      <c r="J244" s="131">
        <v>5983</v>
      </c>
      <c r="K244" s="597">
        <f t="shared" si="254"/>
        <v>0</v>
      </c>
      <c r="L244" s="130">
        <v>12775</v>
      </c>
      <c r="M244" s="131">
        <v>12778</v>
      </c>
      <c r="N244" s="595">
        <f t="shared" si="255"/>
        <v>2.3483365949119376E-2</v>
      </c>
      <c r="O244" s="587"/>
      <c r="P244" s="588"/>
      <c r="Q244" s="589"/>
      <c r="R244" s="587"/>
      <c r="S244" s="588"/>
      <c r="T244" s="589"/>
      <c r="U244" s="587"/>
      <c r="V244" s="588"/>
      <c r="W244" s="589"/>
      <c r="X244" s="587"/>
      <c r="Y244" s="588"/>
      <c r="Z244" s="589"/>
      <c r="AA244" s="587"/>
      <c r="AB244" s="588"/>
      <c r="AC244" s="589"/>
      <c r="AD244" s="587"/>
      <c r="AE244" s="588"/>
      <c r="AF244" s="589"/>
      <c r="AG244" s="587"/>
      <c r="AH244" s="588"/>
      <c r="AI244" s="589"/>
      <c r="AJ244" s="587"/>
      <c r="AK244" s="588"/>
      <c r="AL244" s="589"/>
      <c r="AM244" s="587"/>
      <c r="AN244" s="588"/>
      <c r="AO244" s="589"/>
      <c r="AP244" s="587"/>
      <c r="AQ244" s="588"/>
      <c r="AR244" s="589"/>
      <c r="AS244" s="587"/>
      <c r="AT244" s="588"/>
      <c r="AU244" s="589"/>
      <c r="AV244" s="587"/>
      <c r="AW244" s="588"/>
      <c r="AX244" s="589"/>
      <c r="AY244" s="587"/>
      <c r="AZ244" s="588"/>
      <c r="BA244" s="589"/>
      <c r="BB244" s="587"/>
      <c r="BC244" s="588"/>
      <c r="BD244" s="589"/>
    </row>
    <row r="245" spans="1:56" x14ac:dyDescent="0.2">
      <c r="A245" s="133"/>
      <c r="B245" s="149" t="s">
        <v>118</v>
      </c>
      <c r="C245" s="131">
        <v>5824</v>
      </c>
      <c r="D245" s="131">
        <v>6092</v>
      </c>
      <c r="E245" s="173">
        <f t="shared" si="252"/>
        <v>4.6016483516483522</v>
      </c>
      <c r="F245" s="131">
        <v>14792</v>
      </c>
      <c r="G245" s="131">
        <v>16527</v>
      </c>
      <c r="H245" s="152">
        <f t="shared" si="253"/>
        <v>11.729313142239048</v>
      </c>
      <c r="I245" s="130">
        <v>5621</v>
      </c>
      <c r="J245" s="131">
        <v>6067</v>
      </c>
      <c r="K245" s="152">
        <f t="shared" si="254"/>
        <v>7.9345312222024553</v>
      </c>
      <c r="L245" s="130">
        <v>12266</v>
      </c>
      <c r="M245" s="131">
        <v>13651</v>
      </c>
      <c r="N245" s="132">
        <f t="shared" si="255"/>
        <v>11.291374531224523</v>
      </c>
      <c r="O245" s="587"/>
      <c r="P245" s="588"/>
      <c r="Q245" s="589"/>
      <c r="R245" s="587"/>
      <c r="S245" s="588"/>
      <c r="T245" s="589"/>
      <c r="U245" s="587"/>
      <c r="V245" s="588"/>
      <c r="W245" s="589"/>
      <c r="X245" s="587"/>
      <c r="Y245" s="588"/>
      <c r="Z245" s="589"/>
      <c r="AA245" s="587"/>
      <c r="AB245" s="588"/>
      <c r="AC245" s="589"/>
      <c r="AD245" s="587"/>
      <c r="AE245" s="588"/>
      <c r="AF245" s="589"/>
      <c r="AG245" s="587"/>
      <c r="AH245" s="588"/>
      <c r="AI245" s="589"/>
      <c r="AJ245" s="587"/>
      <c r="AK245" s="588"/>
      <c r="AL245" s="589"/>
      <c r="AM245" s="587"/>
      <c r="AN245" s="588"/>
      <c r="AO245" s="589"/>
      <c r="AP245" s="587"/>
      <c r="AQ245" s="588"/>
      <c r="AR245" s="589"/>
      <c r="AS245" s="587"/>
      <c r="AT245" s="588"/>
      <c r="AU245" s="589"/>
      <c r="AV245" s="587"/>
      <c r="AW245" s="588"/>
      <c r="AX245" s="589"/>
      <c r="AY245" s="587"/>
      <c r="AZ245" s="588"/>
      <c r="BA245" s="589"/>
      <c r="BB245" s="587"/>
      <c r="BC245" s="588"/>
      <c r="BD245" s="589"/>
    </row>
    <row r="246" spans="1:56" x14ac:dyDescent="0.2">
      <c r="A246" s="133"/>
      <c r="B246" s="149" t="s">
        <v>119</v>
      </c>
      <c r="C246" s="131">
        <v>7848</v>
      </c>
      <c r="D246" s="131">
        <v>8142</v>
      </c>
      <c r="E246" s="173">
        <f t="shared" si="252"/>
        <v>3.7461773700305812</v>
      </c>
      <c r="F246" s="131">
        <v>17378</v>
      </c>
      <c r="G246" s="131">
        <v>18608</v>
      </c>
      <c r="H246" s="152">
        <f t="shared" si="253"/>
        <v>7.0779146046725749</v>
      </c>
      <c r="I246" s="130">
        <v>6820</v>
      </c>
      <c r="J246" s="131">
        <v>6823</v>
      </c>
      <c r="K246" s="597">
        <f t="shared" si="254"/>
        <v>4.398826979472141E-2</v>
      </c>
      <c r="L246" s="130">
        <v>14116</v>
      </c>
      <c r="M246" s="131">
        <v>15005</v>
      </c>
      <c r="N246" s="132">
        <f t="shared" si="255"/>
        <v>6.2978180787758573</v>
      </c>
      <c r="O246" s="587"/>
      <c r="P246" s="588"/>
      <c r="Q246" s="589"/>
      <c r="R246" s="587"/>
      <c r="S246" s="588"/>
      <c r="T246" s="589"/>
      <c r="U246" s="587"/>
      <c r="V246" s="588"/>
      <c r="W246" s="589"/>
      <c r="X246" s="587"/>
      <c r="Y246" s="588"/>
      <c r="Z246" s="589"/>
      <c r="AA246" s="587"/>
      <c r="AB246" s="588"/>
      <c r="AC246" s="589"/>
      <c r="AD246" s="587"/>
      <c r="AE246" s="588"/>
      <c r="AF246" s="589"/>
      <c r="AG246" s="587"/>
      <c r="AH246" s="588"/>
      <c r="AI246" s="589"/>
      <c r="AJ246" s="587"/>
      <c r="AK246" s="588"/>
      <c r="AL246" s="589"/>
      <c r="AM246" s="587"/>
      <c r="AN246" s="588"/>
      <c r="AO246" s="589"/>
      <c r="AP246" s="587"/>
      <c r="AQ246" s="588"/>
      <c r="AR246" s="589"/>
      <c r="AS246" s="587"/>
      <c r="AT246" s="588"/>
      <c r="AU246" s="589"/>
      <c r="AV246" s="587"/>
      <c r="AW246" s="588"/>
      <c r="AX246" s="589"/>
      <c r="AY246" s="587"/>
      <c r="AZ246" s="588"/>
      <c r="BA246" s="589"/>
      <c r="BB246" s="587"/>
      <c r="BC246" s="588"/>
      <c r="BD246" s="589"/>
    </row>
    <row r="247" spans="1:56" s="135" customFormat="1" ht="19.5" customHeight="1" x14ac:dyDescent="0.25">
      <c r="A247" s="134"/>
      <c r="B247" s="209" t="s">
        <v>79</v>
      </c>
      <c r="C247" s="151">
        <v>7114</v>
      </c>
      <c r="D247" s="151">
        <v>7494</v>
      </c>
      <c r="E247" s="174">
        <f t="shared" si="252"/>
        <v>5.3415799831318527</v>
      </c>
      <c r="F247" s="151">
        <v>16258</v>
      </c>
      <c r="G247" s="151">
        <v>17470</v>
      </c>
      <c r="H247" s="153">
        <f t="shared" si="253"/>
        <v>7.4547914872678058</v>
      </c>
      <c r="I247" s="203">
        <v>6893</v>
      </c>
      <c r="J247" s="151">
        <v>7442</v>
      </c>
      <c r="K247" s="153">
        <f t="shared" si="254"/>
        <v>7.9646017699115044</v>
      </c>
      <c r="L247" s="203">
        <v>14328</v>
      </c>
      <c r="M247" s="151">
        <v>15359</v>
      </c>
      <c r="N247" s="148">
        <f t="shared" si="255"/>
        <v>7.1957007258514798</v>
      </c>
      <c r="O247" s="590"/>
      <c r="P247" s="591"/>
      <c r="Q247" s="592"/>
      <c r="R247" s="590"/>
      <c r="S247" s="591"/>
      <c r="T247" s="592"/>
      <c r="U247" s="590"/>
      <c r="V247" s="591"/>
      <c r="W247" s="592"/>
      <c r="X247" s="590"/>
      <c r="Y247" s="591"/>
      <c r="Z247" s="592"/>
      <c r="AA247" s="590"/>
      <c r="AB247" s="591"/>
      <c r="AC247" s="592"/>
      <c r="AD247" s="590"/>
      <c r="AE247" s="591"/>
      <c r="AF247" s="592"/>
      <c r="AG247" s="590"/>
      <c r="AH247" s="591"/>
      <c r="AI247" s="592"/>
      <c r="AJ247" s="590"/>
      <c r="AK247" s="591"/>
      <c r="AL247" s="592"/>
      <c r="AM247" s="590"/>
      <c r="AN247" s="591"/>
      <c r="AO247" s="592"/>
      <c r="AP247" s="590"/>
      <c r="AQ247" s="591"/>
      <c r="AR247" s="592"/>
      <c r="AS247" s="590"/>
      <c r="AT247" s="591"/>
      <c r="AU247" s="592"/>
      <c r="AV247" s="590"/>
      <c r="AW247" s="591"/>
      <c r="AX247" s="592"/>
      <c r="AY247" s="590"/>
      <c r="AZ247" s="591"/>
      <c r="BA247" s="592"/>
      <c r="BB247" s="590"/>
      <c r="BC247" s="591"/>
      <c r="BD247" s="592"/>
    </row>
    <row r="248" spans="1:56" x14ac:dyDescent="0.2">
      <c r="A248" s="133"/>
      <c r="B248" s="149" t="s">
        <v>120</v>
      </c>
      <c r="C248" s="131">
        <v>2312</v>
      </c>
      <c r="D248" s="131">
        <v>2294</v>
      </c>
      <c r="E248" s="596">
        <f t="shared" si="252"/>
        <v>-0.7785467128027681</v>
      </c>
      <c r="F248" s="131">
        <v>4350</v>
      </c>
      <c r="G248" s="131">
        <v>4725</v>
      </c>
      <c r="H248" s="152">
        <f t="shared" si="253"/>
        <v>8.6206896551724146</v>
      </c>
      <c r="I248" s="130"/>
      <c r="J248" s="131"/>
      <c r="K248" s="152"/>
      <c r="L248" s="130"/>
      <c r="M248" s="131"/>
      <c r="N248" s="132"/>
      <c r="O248" s="587"/>
      <c r="P248" s="588"/>
      <c r="Q248" s="589"/>
      <c r="R248" s="587"/>
      <c r="S248" s="588"/>
      <c r="T248" s="589"/>
      <c r="U248" s="587"/>
      <c r="V248" s="588"/>
      <c r="W248" s="589"/>
      <c r="X248" s="587"/>
      <c r="Y248" s="588"/>
      <c r="Z248" s="589"/>
      <c r="AA248" s="587"/>
      <c r="AB248" s="588"/>
      <c r="AC248" s="589"/>
      <c r="AD248" s="587"/>
      <c r="AE248" s="588"/>
      <c r="AF248" s="589"/>
      <c r="AG248" s="587"/>
      <c r="AH248" s="588"/>
      <c r="AI248" s="589"/>
      <c r="AJ248" s="587"/>
      <c r="AK248" s="588"/>
      <c r="AL248" s="589"/>
      <c r="AM248" s="587"/>
      <c r="AN248" s="588"/>
      <c r="AO248" s="589"/>
      <c r="AP248" s="587"/>
      <c r="AQ248" s="588"/>
      <c r="AR248" s="589"/>
      <c r="AS248" s="587"/>
      <c r="AT248" s="588"/>
      <c r="AU248" s="589"/>
      <c r="AV248" s="587"/>
      <c r="AW248" s="588"/>
      <c r="AX248" s="589"/>
      <c r="AY248" s="587"/>
      <c r="AZ248" s="588"/>
      <c r="BA248" s="589"/>
      <c r="BB248" s="587"/>
      <c r="BC248" s="588"/>
      <c r="BD248" s="589"/>
    </row>
    <row r="249" spans="1:56" x14ac:dyDescent="0.2">
      <c r="A249" s="133"/>
      <c r="B249" s="149" t="s">
        <v>121</v>
      </c>
      <c r="C249" s="131">
        <v>1987</v>
      </c>
      <c r="D249" s="131">
        <v>2002</v>
      </c>
      <c r="E249" s="173">
        <f t="shared" si="252"/>
        <v>0.75490689481630602</v>
      </c>
      <c r="F249" s="131">
        <v>4628</v>
      </c>
      <c r="G249" s="131">
        <v>4823</v>
      </c>
      <c r="H249" s="152">
        <f t="shared" si="253"/>
        <v>4.213483146067416</v>
      </c>
      <c r="I249" s="130"/>
      <c r="J249" s="131"/>
      <c r="K249" s="152"/>
      <c r="L249" s="130"/>
      <c r="M249" s="131"/>
      <c r="N249" s="132"/>
      <c r="O249" s="587"/>
      <c r="P249" s="588"/>
      <c r="Q249" s="589"/>
      <c r="R249" s="587"/>
      <c r="S249" s="588"/>
      <c r="T249" s="589"/>
      <c r="U249" s="587"/>
      <c r="V249" s="588"/>
      <c r="W249" s="589"/>
      <c r="X249" s="587"/>
      <c r="Y249" s="588"/>
      <c r="Z249" s="589"/>
      <c r="AA249" s="587"/>
      <c r="AB249" s="588"/>
      <c r="AC249" s="589"/>
      <c r="AD249" s="587"/>
      <c r="AE249" s="588"/>
      <c r="AF249" s="589"/>
      <c r="AG249" s="587"/>
      <c r="AH249" s="588"/>
      <c r="AI249" s="589"/>
      <c r="AJ249" s="587"/>
      <c r="AK249" s="588"/>
      <c r="AL249" s="589"/>
      <c r="AM249" s="587"/>
      <c r="AN249" s="588"/>
      <c r="AO249" s="589"/>
      <c r="AP249" s="587"/>
      <c r="AQ249" s="588"/>
      <c r="AR249" s="589"/>
      <c r="AS249" s="587"/>
      <c r="AT249" s="588"/>
      <c r="AU249" s="589"/>
      <c r="AV249" s="587"/>
      <c r="AW249" s="588"/>
      <c r="AX249" s="589"/>
      <c r="AY249" s="587"/>
      <c r="AZ249" s="588"/>
      <c r="BA249" s="589"/>
      <c r="BB249" s="587"/>
      <c r="BC249" s="588"/>
      <c r="BD249" s="589"/>
    </row>
    <row r="250" spans="1:56" x14ac:dyDescent="0.2">
      <c r="A250" s="133"/>
      <c r="B250" s="149" t="s">
        <v>122</v>
      </c>
      <c r="C250" s="131">
        <v>2277</v>
      </c>
      <c r="D250" s="131">
        <v>2440</v>
      </c>
      <c r="E250" s="173">
        <f t="shared" si="252"/>
        <v>7.158541941150637</v>
      </c>
      <c r="F250" s="131">
        <v>4336</v>
      </c>
      <c r="G250" s="594">
        <v>4418</v>
      </c>
      <c r="H250" s="152">
        <f t="shared" si="253"/>
        <v>1.8911439114391144</v>
      </c>
      <c r="I250" s="130"/>
      <c r="J250" s="131"/>
      <c r="K250" s="152"/>
      <c r="L250" s="130"/>
      <c r="M250" s="131"/>
      <c r="N250" s="132"/>
      <c r="O250" s="587"/>
      <c r="P250" s="588"/>
      <c r="Q250" s="589"/>
      <c r="R250" s="587"/>
      <c r="S250" s="588"/>
      <c r="T250" s="589"/>
      <c r="U250" s="587"/>
      <c r="V250" s="588"/>
      <c r="W250" s="589"/>
      <c r="X250" s="587"/>
      <c r="Y250" s="588"/>
      <c r="Z250" s="589"/>
      <c r="AA250" s="587"/>
      <c r="AB250" s="588"/>
      <c r="AC250" s="589"/>
      <c r="AD250" s="587"/>
      <c r="AE250" s="588"/>
      <c r="AF250" s="589"/>
      <c r="AG250" s="587"/>
      <c r="AH250" s="588"/>
      <c r="AI250" s="589"/>
      <c r="AJ250" s="587"/>
      <c r="AK250" s="588"/>
      <c r="AL250" s="589"/>
      <c r="AM250" s="587"/>
      <c r="AN250" s="588"/>
      <c r="AO250" s="589"/>
      <c r="AP250" s="587"/>
      <c r="AQ250" s="588"/>
      <c r="AR250" s="589"/>
      <c r="AS250" s="587"/>
      <c r="AT250" s="588"/>
      <c r="AU250" s="589"/>
      <c r="AV250" s="587"/>
      <c r="AW250" s="588"/>
      <c r="AX250" s="589"/>
      <c r="AY250" s="587"/>
      <c r="AZ250" s="588"/>
      <c r="BA250" s="589"/>
      <c r="BB250" s="587"/>
      <c r="BC250" s="588"/>
      <c r="BD250" s="589"/>
    </row>
    <row r="251" spans="1:56" x14ac:dyDescent="0.2">
      <c r="A251" s="133"/>
      <c r="B251" s="149" t="s">
        <v>58</v>
      </c>
      <c r="C251" s="131">
        <v>2702</v>
      </c>
      <c r="D251" s="131">
        <v>2840</v>
      </c>
      <c r="E251" s="173">
        <f t="shared" si="252"/>
        <v>5.1073279052553664</v>
      </c>
      <c r="F251" s="131">
        <v>4230</v>
      </c>
      <c r="G251" s="131">
        <v>4530</v>
      </c>
      <c r="H251" s="152">
        <f t="shared" si="253"/>
        <v>7.0921985815602842</v>
      </c>
      <c r="I251" s="130"/>
      <c r="J251" s="131"/>
      <c r="K251" s="152"/>
      <c r="L251" s="130"/>
      <c r="M251" s="131"/>
      <c r="N251" s="132"/>
      <c r="O251" s="587"/>
      <c r="P251" s="588"/>
      <c r="Q251" s="589"/>
      <c r="R251" s="587"/>
      <c r="S251" s="588"/>
      <c r="T251" s="589"/>
      <c r="U251" s="587"/>
      <c r="V251" s="588"/>
      <c r="W251" s="589"/>
      <c r="X251" s="587"/>
      <c r="Y251" s="588"/>
      <c r="Z251" s="589"/>
      <c r="AA251" s="587"/>
      <c r="AB251" s="588"/>
      <c r="AC251" s="589"/>
      <c r="AD251" s="587"/>
      <c r="AE251" s="588"/>
      <c r="AF251" s="589"/>
      <c r="AG251" s="587"/>
      <c r="AH251" s="588"/>
      <c r="AI251" s="589"/>
      <c r="AJ251" s="587"/>
      <c r="AK251" s="588"/>
      <c r="AL251" s="589"/>
      <c r="AM251" s="587"/>
      <c r="AN251" s="588"/>
      <c r="AO251" s="589"/>
      <c r="AP251" s="587"/>
      <c r="AQ251" s="588"/>
      <c r="AR251" s="589"/>
      <c r="AS251" s="587"/>
      <c r="AT251" s="588"/>
      <c r="AU251" s="589"/>
      <c r="AV251" s="587"/>
      <c r="AW251" s="588"/>
      <c r="AX251" s="589"/>
      <c r="AY251" s="587"/>
      <c r="AZ251" s="588"/>
      <c r="BA251" s="589"/>
      <c r="BB251" s="587"/>
      <c r="BC251" s="588"/>
      <c r="BD251" s="589"/>
    </row>
    <row r="252" spans="1:56" s="135" customFormat="1" ht="20.25" customHeight="1" x14ac:dyDescent="0.25">
      <c r="A252" s="134"/>
      <c r="B252" s="209" t="s">
        <v>128</v>
      </c>
      <c r="C252" s="151">
        <v>2211</v>
      </c>
      <c r="D252" s="151">
        <v>2341</v>
      </c>
      <c r="E252" s="174">
        <f t="shared" si="252"/>
        <v>5.8796924468566258</v>
      </c>
      <c r="F252" s="151">
        <v>4336</v>
      </c>
      <c r="G252" s="151">
        <v>4530</v>
      </c>
      <c r="H252" s="153">
        <f t="shared" si="253"/>
        <v>4.4741697416974171</v>
      </c>
      <c r="I252" s="203"/>
      <c r="J252" s="151"/>
      <c r="K252" s="153"/>
      <c r="L252" s="203"/>
      <c r="M252" s="151"/>
      <c r="N252" s="148"/>
      <c r="O252" s="590"/>
      <c r="P252" s="591"/>
      <c r="Q252" s="592"/>
      <c r="R252" s="590"/>
      <c r="S252" s="591"/>
      <c r="T252" s="592"/>
      <c r="U252" s="590"/>
      <c r="V252" s="591"/>
      <c r="W252" s="592"/>
      <c r="X252" s="590"/>
      <c r="Y252" s="591"/>
      <c r="Z252" s="592"/>
      <c r="AA252" s="590"/>
      <c r="AB252" s="591"/>
      <c r="AC252" s="592"/>
      <c r="AD252" s="590"/>
      <c r="AE252" s="591"/>
      <c r="AF252" s="592"/>
      <c r="AG252" s="590"/>
      <c r="AH252" s="591"/>
      <c r="AI252" s="592"/>
      <c r="AJ252" s="590"/>
      <c r="AK252" s="591"/>
      <c r="AL252" s="592"/>
      <c r="AM252" s="590"/>
      <c r="AN252" s="591"/>
      <c r="AO252" s="592"/>
      <c r="AP252" s="590"/>
      <c r="AQ252" s="591"/>
      <c r="AR252" s="592"/>
      <c r="AS252" s="590"/>
      <c r="AT252" s="591"/>
      <c r="AU252" s="592"/>
      <c r="AV252" s="590"/>
      <c r="AW252" s="591"/>
      <c r="AX252" s="592"/>
      <c r="AY252" s="590"/>
      <c r="AZ252" s="591"/>
      <c r="BA252" s="592"/>
      <c r="BB252" s="590"/>
      <c r="BC252" s="591"/>
      <c r="BD252" s="592"/>
    </row>
    <row r="253" spans="1:56" x14ac:dyDescent="0.2">
      <c r="A253" s="133"/>
      <c r="B253" s="149" t="s">
        <v>59</v>
      </c>
      <c r="C253" s="131"/>
      <c r="D253" s="131"/>
      <c r="E253" s="173">
        <f t="shared" si="252"/>
        <v>0</v>
      </c>
      <c r="F253" s="131"/>
      <c r="G253" s="131"/>
      <c r="H253" s="152">
        <f t="shared" si="253"/>
        <v>0</v>
      </c>
      <c r="I253" s="130"/>
      <c r="J253" s="131"/>
      <c r="K253" s="152"/>
      <c r="L253" s="130"/>
      <c r="M253" s="131"/>
      <c r="N253" s="132"/>
      <c r="O253" s="587"/>
      <c r="P253" s="588"/>
      <c r="Q253" s="589"/>
      <c r="R253" s="587"/>
      <c r="S253" s="588"/>
      <c r="T253" s="589"/>
      <c r="U253" s="587"/>
      <c r="V253" s="588"/>
      <c r="W253" s="589"/>
      <c r="X253" s="587"/>
      <c r="Y253" s="588"/>
      <c r="Z253" s="589"/>
      <c r="AA253" s="587"/>
      <c r="AB253" s="588"/>
      <c r="AC253" s="589"/>
      <c r="AD253" s="587"/>
      <c r="AE253" s="588"/>
      <c r="AF253" s="589"/>
      <c r="AG253" s="587"/>
      <c r="AH253" s="588"/>
      <c r="AI253" s="589"/>
      <c r="AJ253" s="587"/>
      <c r="AK253" s="588"/>
      <c r="AL253" s="589"/>
      <c r="AM253" s="587"/>
      <c r="AN253" s="588"/>
      <c r="AO253" s="589"/>
      <c r="AP253" s="587"/>
      <c r="AQ253" s="588"/>
      <c r="AR253" s="589"/>
      <c r="AS253" s="587"/>
      <c r="AT253" s="588"/>
      <c r="AU253" s="589"/>
      <c r="AV253" s="587"/>
      <c r="AW253" s="588"/>
      <c r="AX253" s="589"/>
      <c r="AY253" s="587"/>
      <c r="AZ253" s="588"/>
      <c r="BA253" s="589"/>
      <c r="BB253" s="587"/>
      <c r="BC253" s="588"/>
      <c r="BD253" s="589"/>
    </row>
    <row r="254" spans="1:56" x14ac:dyDescent="0.2">
      <c r="A254" s="133"/>
      <c r="B254" s="149" t="s">
        <v>111</v>
      </c>
      <c r="C254" s="131"/>
      <c r="D254" s="131"/>
      <c r="E254" s="173">
        <f t="shared" si="252"/>
        <v>0</v>
      </c>
      <c r="F254" s="131"/>
      <c r="G254" s="131"/>
      <c r="H254" s="152">
        <f t="shared" si="253"/>
        <v>0</v>
      </c>
      <c r="I254" s="130"/>
      <c r="J254" s="131"/>
      <c r="K254" s="152"/>
      <c r="L254" s="130"/>
      <c r="M254" s="131"/>
      <c r="N254" s="132"/>
      <c r="O254" s="587"/>
      <c r="P254" s="588"/>
      <c r="Q254" s="589"/>
      <c r="R254" s="587"/>
      <c r="S254" s="588"/>
      <c r="T254" s="589"/>
      <c r="U254" s="587"/>
      <c r="V254" s="588"/>
      <c r="W254" s="589"/>
      <c r="X254" s="587"/>
      <c r="Y254" s="588"/>
      <c r="Z254" s="589"/>
      <c r="AA254" s="587"/>
      <c r="AB254" s="588"/>
      <c r="AC254" s="589"/>
      <c r="AD254" s="587"/>
      <c r="AE254" s="588"/>
      <c r="AF254" s="589"/>
      <c r="AG254" s="587"/>
      <c r="AH254" s="588"/>
      <c r="AI254" s="589"/>
      <c r="AJ254" s="587"/>
      <c r="AK254" s="588"/>
      <c r="AL254" s="589"/>
      <c r="AM254" s="587"/>
      <c r="AN254" s="588"/>
      <c r="AO254" s="589"/>
      <c r="AP254" s="587"/>
      <c r="AQ254" s="588"/>
      <c r="AR254" s="589"/>
      <c r="AS254" s="587"/>
      <c r="AT254" s="588"/>
      <c r="AU254" s="589"/>
      <c r="AV254" s="587"/>
      <c r="AW254" s="588"/>
      <c r="AX254" s="589"/>
      <c r="AY254" s="587"/>
      <c r="AZ254" s="588"/>
      <c r="BA254" s="589"/>
      <c r="BB254" s="587"/>
      <c r="BC254" s="588"/>
      <c r="BD254" s="589"/>
    </row>
    <row r="255" spans="1:56" x14ac:dyDescent="0.2">
      <c r="A255" s="133"/>
      <c r="B255" s="149" t="s">
        <v>112</v>
      </c>
      <c r="C255" s="131"/>
      <c r="D255" s="131"/>
      <c r="E255" s="173"/>
      <c r="F255" s="131"/>
      <c r="G255" s="131"/>
      <c r="H255" s="152">
        <f t="shared" si="253"/>
        <v>0</v>
      </c>
      <c r="I255" s="130"/>
      <c r="J255" s="131"/>
      <c r="K255" s="152"/>
      <c r="L255" s="130"/>
      <c r="M255" s="131"/>
      <c r="N255" s="132"/>
      <c r="O255" s="587"/>
      <c r="P255" s="588"/>
      <c r="Q255" s="589"/>
      <c r="R255" s="587"/>
      <c r="S255" s="588"/>
      <c r="T255" s="589"/>
      <c r="U255" s="587"/>
      <c r="V255" s="588"/>
      <c r="W255" s="589"/>
      <c r="X255" s="587"/>
      <c r="Y255" s="588"/>
      <c r="Z255" s="589"/>
      <c r="AA255" s="587"/>
      <c r="AB255" s="588"/>
      <c r="AC255" s="589"/>
      <c r="AD255" s="587"/>
      <c r="AE255" s="588"/>
      <c r="AF255" s="589"/>
      <c r="AG255" s="587"/>
      <c r="AH255" s="588"/>
      <c r="AI255" s="589"/>
      <c r="AJ255" s="587"/>
      <c r="AK255" s="588"/>
      <c r="AL255" s="589"/>
      <c r="AM255" s="587"/>
      <c r="AN255" s="588"/>
      <c r="AO255" s="589"/>
      <c r="AP255" s="587"/>
      <c r="AQ255" s="588"/>
      <c r="AR255" s="589"/>
      <c r="AS255" s="587"/>
      <c r="AT255" s="588"/>
      <c r="AU255" s="589"/>
      <c r="AV255" s="587"/>
      <c r="AW255" s="588"/>
      <c r="AX255" s="589"/>
      <c r="AY255" s="587"/>
      <c r="AZ255" s="588"/>
      <c r="BA255" s="589"/>
      <c r="BB255" s="587"/>
      <c r="BC255" s="588"/>
      <c r="BD255" s="589"/>
    </row>
    <row r="256" spans="1:56" s="135" customFormat="1" ht="21.75" customHeight="1" x14ac:dyDescent="0.25">
      <c r="A256" s="134"/>
      <c r="B256" s="210" t="s">
        <v>109</v>
      </c>
      <c r="C256" s="151"/>
      <c r="D256" s="151"/>
      <c r="E256" s="174">
        <f>IF(C256&gt;0,(((D256-C256)/C256)*100),0)</f>
        <v>0</v>
      </c>
      <c r="F256" s="151"/>
      <c r="G256" s="151"/>
      <c r="H256" s="153">
        <f t="shared" si="253"/>
        <v>0</v>
      </c>
      <c r="I256" s="203"/>
      <c r="J256" s="151"/>
      <c r="K256" s="153"/>
      <c r="L256" s="203"/>
      <c r="M256" s="151"/>
      <c r="N256" s="148"/>
      <c r="O256" s="590"/>
      <c r="P256" s="591"/>
      <c r="Q256" s="592"/>
      <c r="R256" s="590"/>
      <c r="S256" s="591"/>
      <c r="T256" s="592"/>
      <c r="U256" s="590"/>
      <c r="V256" s="591"/>
      <c r="W256" s="592"/>
      <c r="X256" s="590"/>
      <c r="Y256" s="591"/>
      <c r="Z256" s="592"/>
      <c r="AA256" s="590"/>
      <c r="AB256" s="591"/>
      <c r="AC256" s="592"/>
      <c r="AD256" s="590"/>
      <c r="AE256" s="591"/>
      <c r="AF256" s="592"/>
      <c r="AG256" s="590"/>
      <c r="AH256" s="591"/>
      <c r="AI256" s="592"/>
      <c r="AJ256" s="590"/>
      <c r="AK256" s="591"/>
      <c r="AL256" s="592"/>
      <c r="AM256" s="590"/>
      <c r="AN256" s="591"/>
      <c r="AO256" s="592"/>
      <c r="AP256" s="590"/>
      <c r="AQ256" s="591"/>
      <c r="AR256" s="592"/>
      <c r="AS256" s="590"/>
      <c r="AT256" s="591"/>
      <c r="AU256" s="592"/>
      <c r="AV256" s="590"/>
      <c r="AW256" s="591"/>
      <c r="AX256" s="592"/>
      <c r="AY256" s="590"/>
      <c r="AZ256" s="591"/>
      <c r="BA256" s="592"/>
      <c r="BB256" s="590"/>
      <c r="BC256" s="591"/>
      <c r="BD256" s="592"/>
    </row>
    <row r="257" spans="1:56" x14ac:dyDescent="0.2">
      <c r="A257" s="136"/>
      <c r="B257" s="211" t="s">
        <v>60</v>
      </c>
      <c r="C257" s="205"/>
      <c r="D257" s="137"/>
      <c r="E257" s="175"/>
      <c r="F257" s="205"/>
      <c r="G257" s="137"/>
      <c r="H257" s="201"/>
      <c r="I257" s="204"/>
      <c r="J257" s="137"/>
      <c r="K257" s="201"/>
      <c r="L257" s="204"/>
      <c r="M257" s="137"/>
      <c r="N257" s="201"/>
      <c r="O257" s="204">
        <v>18202</v>
      </c>
      <c r="P257" s="137">
        <v>20047</v>
      </c>
      <c r="Q257" s="138">
        <f t="shared" ref="Q257" si="256">IF(O257&gt;0,(((P257-O257)/O257)*100),0)</f>
        <v>10.136248763872102</v>
      </c>
      <c r="R257" s="204">
        <v>25904</v>
      </c>
      <c r="S257" s="137">
        <v>27751</v>
      </c>
      <c r="T257" s="138">
        <f t="shared" ref="T257" si="257">IF(R257&gt;0,(((S257-R257)/R257)*100),0)</f>
        <v>7.1301729462631247</v>
      </c>
      <c r="U257" s="204">
        <v>20538</v>
      </c>
      <c r="V257" s="137">
        <v>19685</v>
      </c>
      <c r="W257" s="598">
        <f t="shared" ref="W257" si="258">IF(U257&gt;0,(((V257-U257)/U257)*100),0)</f>
        <v>-4.153276852663355</v>
      </c>
      <c r="X257" s="204">
        <v>36330</v>
      </c>
      <c r="Y257" s="137">
        <v>35405</v>
      </c>
      <c r="Z257" s="598">
        <f t="shared" ref="Z257" si="259">IF(X257&gt;0,(((Y257-X257)/X257)*100),0)</f>
        <v>-2.5461051472612168</v>
      </c>
      <c r="AA257" s="204">
        <v>25192</v>
      </c>
      <c r="AB257" s="137">
        <v>25192</v>
      </c>
      <c r="AC257" s="138">
        <f t="shared" ref="AC257" si="260">IF(AA257&gt;0,(((AB257-AA257)/AA257)*100),0)</f>
        <v>0</v>
      </c>
      <c r="AD257" s="204">
        <v>38152</v>
      </c>
      <c r="AE257" s="137">
        <v>38152</v>
      </c>
      <c r="AF257" s="138">
        <f t="shared" ref="AF257" si="261">IF(AD257&gt;0,(((AE257-AD257)/AD257)*100),0)</f>
        <v>0</v>
      </c>
      <c r="AG257" s="204">
        <v>13065</v>
      </c>
      <c r="AH257" s="137">
        <v>13100</v>
      </c>
      <c r="AI257" s="138">
        <f t="shared" ref="AI257" si="262">IF(AG257&gt;0,(((AH257-AG257)/AG257)*100),0)</f>
        <v>0.26789131266743205</v>
      </c>
      <c r="AJ257" s="204">
        <v>21681</v>
      </c>
      <c r="AK257" s="137">
        <v>22080</v>
      </c>
      <c r="AL257" s="138">
        <f t="shared" ref="AL257" si="263">IF(AJ257&gt;0,(((AK257-AJ257)/AJ257)*100),0)</f>
        <v>1.8403210184032102</v>
      </c>
      <c r="AM257" s="204">
        <v>13304</v>
      </c>
      <c r="AN257" s="137">
        <v>9915</v>
      </c>
      <c r="AO257" s="598">
        <f t="shared" ref="AO257" si="264">IF(AM257&gt;0,(((AN257-AM257)/AM257)*100),0)</f>
        <v>-25.473541791942271</v>
      </c>
      <c r="AP257" s="204">
        <v>20816</v>
      </c>
      <c r="AQ257" s="137">
        <v>18339</v>
      </c>
      <c r="AR257" s="598">
        <f t="shared" ref="AR257" si="265">IF(AP257&gt;0,(((AQ257-AP257)/AP257)*100),0)</f>
        <v>-11.899500384319754</v>
      </c>
      <c r="AS257" s="204">
        <v>22714</v>
      </c>
      <c r="AT257" s="137">
        <v>22714</v>
      </c>
      <c r="AU257" s="138">
        <f t="shared" ref="AU257" si="266">IF(AS257&gt;0,(((AT257-AS257)/AS257)*100),0)</f>
        <v>0</v>
      </c>
      <c r="AV257" s="204">
        <v>40832</v>
      </c>
      <c r="AW257" s="137">
        <v>40832</v>
      </c>
      <c r="AX257" s="138">
        <f t="shared" ref="AX257" si="267">IF(AV257&gt;0,(((AW257-AV257)/AV257)*100),0)</f>
        <v>0</v>
      </c>
      <c r="AY257" s="204">
        <v>24829</v>
      </c>
      <c r="AZ257" s="137">
        <v>24829</v>
      </c>
      <c r="BA257" s="138">
        <f t="shared" ref="BA257" si="268">IF(AY257&gt;0,(((AZ257-AY257)/AY257)*100),0)</f>
        <v>0</v>
      </c>
      <c r="BB257" s="204">
        <v>37789</v>
      </c>
      <c r="BC257" s="137">
        <v>37789</v>
      </c>
      <c r="BD257" s="138">
        <f t="shared" ref="BD257" si="269">IF(BB257&gt;0,(((BC257-BB257)/BB257)*100),0)</f>
        <v>0</v>
      </c>
    </row>
    <row r="258" spans="1:56" x14ac:dyDescent="0.2">
      <c r="A258" s="129" t="s">
        <v>140</v>
      </c>
      <c r="B258" s="149" t="s">
        <v>114</v>
      </c>
      <c r="C258" s="131">
        <v>9888</v>
      </c>
      <c r="D258" s="131">
        <v>10272</v>
      </c>
      <c r="E258" s="173">
        <f t="shared" ref="E258:E271" si="270">IF(C258&gt;0,(((D258-C258)/C258)*100),0)</f>
        <v>3.8834951456310676</v>
      </c>
      <c r="F258" s="131">
        <v>25612</v>
      </c>
      <c r="G258" s="131">
        <v>26840</v>
      </c>
      <c r="H258" s="152">
        <f t="shared" ref="H258:H273" si="271">IF(F258&gt;0,(((G258-F258)/F258)*100),0)</f>
        <v>4.7946275183507732</v>
      </c>
      <c r="I258" s="130">
        <v>11485</v>
      </c>
      <c r="J258" s="131">
        <v>12052</v>
      </c>
      <c r="K258" s="152">
        <f t="shared" ref="K258:K264" si="272">IF(I258&gt;0,(((J258-I258)/I258)*100),0)</f>
        <v>4.9368741837178929</v>
      </c>
      <c r="L258" s="130">
        <v>24206</v>
      </c>
      <c r="M258" s="131">
        <v>24928</v>
      </c>
      <c r="N258" s="132">
        <f t="shared" ref="N258:N264" si="273">IF(L258&gt;0,(((M258-L258)/L258)*100),0)</f>
        <v>2.9827315541601256</v>
      </c>
      <c r="O258" s="587"/>
      <c r="P258" s="588"/>
      <c r="Q258" s="589"/>
      <c r="R258" s="587"/>
      <c r="S258" s="588"/>
      <c r="T258" s="589"/>
      <c r="U258" s="587"/>
      <c r="V258" s="588"/>
      <c r="W258" s="589"/>
      <c r="X258" s="587"/>
      <c r="Y258" s="588"/>
      <c r="Z258" s="589"/>
      <c r="AA258" s="587"/>
      <c r="AB258" s="588"/>
      <c r="AC258" s="589"/>
      <c r="AD258" s="587"/>
      <c r="AE258" s="588"/>
      <c r="AF258" s="589"/>
      <c r="AG258" s="587"/>
      <c r="AH258" s="588"/>
      <c r="AI258" s="589"/>
      <c r="AJ258" s="587"/>
      <c r="AK258" s="588"/>
      <c r="AL258" s="589"/>
      <c r="AM258" s="587"/>
      <c r="AN258" s="588"/>
      <c r="AO258" s="589"/>
      <c r="AP258" s="587"/>
      <c r="AQ258" s="588"/>
      <c r="AR258" s="589"/>
      <c r="AS258" s="587"/>
      <c r="AT258" s="588"/>
      <c r="AU258" s="589"/>
      <c r="AV258" s="587"/>
      <c r="AW258" s="588"/>
      <c r="AX258" s="589"/>
      <c r="AY258" s="587"/>
      <c r="AZ258" s="588"/>
      <c r="BA258" s="589"/>
      <c r="BB258" s="587"/>
      <c r="BC258" s="588"/>
      <c r="BD258" s="589"/>
    </row>
    <row r="259" spans="1:56" x14ac:dyDescent="0.2">
      <c r="A259" s="133"/>
      <c r="B259" s="149" t="s">
        <v>115</v>
      </c>
      <c r="C259" s="131">
        <v>11325</v>
      </c>
      <c r="D259" s="131">
        <v>11728</v>
      </c>
      <c r="E259" s="173">
        <f t="shared" si="270"/>
        <v>3.5584988962472406</v>
      </c>
      <c r="F259" s="131">
        <v>29456</v>
      </c>
      <c r="G259" s="131">
        <v>30628</v>
      </c>
      <c r="H259" s="152">
        <f t="shared" si="271"/>
        <v>3.9788158609451383</v>
      </c>
      <c r="I259" s="130">
        <v>11023</v>
      </c>
      <c r="J259" s="131">
        <v>11463</v>
      </c>
      <c r="K259" s="152">
        <f t="shared" si="272"/>
        <v>3.991653814750975</v>
      </c>
      <c r="L259" s="130">
        <v>23068</v>
      </c>
      <c r="M259" s="131">
        <v>23994</v>
      </c>
      <c r="N259" s="132">
        <f t="shared" si="273"/>
        <v>4.0142188312814291</v>
      </c>
      <c r="O259" s="587"/>
      <c r="P259" s="588"/>
      <c r="Q259" s="589"/>
      <c r="R259" s="587"/>
      <c r="S259" s="588"/>
      <c r="T259" s="589"/>
      <c r="U259" s="587"/>
      <c r="V259" s="588"/>
      <c r="W259" s="589"/>
      <c r="X259" s="587"/>
      <c r="Y259" s="588"/>
      <c r="Z259" s="589"/>
      <c r="AA259" s="587"/>
      <c r="AB259" s="588"/>
      <c r="AC259" s="589"/>
      <c r="AD259" s="587"/>
      <c r="AE259" s="588"/>
      <c r="AF259" s="589"/>
      <c r="AG259" s="587"/>
      <c r="AH259" s="588"/>
      <c r="AI259" s="589"/>
      <c r="AJ259" s="587"/>
      <c r="AK259" s="588"/>
      <c r="AL259" s="589"/>
      <c r="AM259" s="587"/>
      <c r="AN259" s="588"/>
      <c r="AO259" s="589"/>
      <c r="AP259" s="587"/>
      <c r="AQ259" s="588"/>
      <c r="AR259" s="589"/>
      <c r="AS259" s="587"/>
      <c r="AT259" s="588"/>
      <c r="AU259" s="589"/>
      <c r="AV259" s="587"/>
      <c r="AW259" s="588"/>
      <c r="AX259" s="589"/>
      <c r="AY259" s="587"/>
      <c r="AZ259" s="588"/>
      <c r="BA259" s="589"/>
      <c r="BB259" s="587"/>
      <c r="BC259" s="588"/>
      <c r="BD259" s="589"/>
    </row>
    <row r="260" spans="1:56" x14ac:dyDescent="0.2">
      <c r="A260" s="133"/>
      <c r="B260" s="149" t="s">
        <v>116</v>
      </c>
      <c r="C260" s="131">
        <v>7569</v>
      </c>
      <c r="D260" s="131">
        <v>7834</v>
      </c>
      <c r="E260" s="173">
        <f t="shared" si="270"/>
        <v>3.5011230017175321</v>
      </c>
      <c r="F260" s="131">
        <v>21036</v>
      </c>
      <c r="G260" s="131">
        <v>21578</v>
      </c>
      <c r="H260" s="152">
        <f t="shared" si="271"/>
        <v>2.5765354630157824</v>
      </c>
      <c r="I260" s="130">
        <v>9148</v>
      </c>
      <c r="J260" s="131">
        <v>9386</v>
      </c>
      <c r="K260" s="152">
        <f t="shared" si="272"/>
        <v>2.6016615653694797</v>
      </c>
      <c r="L260" s="130">
        <v>25588</v>
      </c>
      <c r="M260" s="131">
        <v>26054</v>
      </c>
      <c r="N260" s="132">
        <f t="shared" si="273"/>
        <v>1.8211661716429577</v>
      </c>
      <c r="O260" s="587"/>
      <c r="P260" s="588"/>
      <c r="Q260" s="589"/>
      <c r="R260" s="587"/>
      <c r="S260" s="588"/>
      <c r="T260" s="589"/>
      <c r="U260" s="587"/>
      <c r="V260" s="588"/>
      <c r="W260" s="589"/>
      <c r="X260" s="587"/>
      <c r="Y260" s="588"/>
      <c r="Z260" s="589"/>
      <c r="AA260" s="587"/>
      <c r="AB260" s="588"/>
      <c r="AC260" s="589"/>
      <c r="AD260" s="587"/>
      <c r="AE260" s="588"/>
      <c r="AF260" s="589"/>
      <c r="AG260" s="587"/>
      <c r="AH260" s="588"/>
      <c r="AI260" s="589"/>
      <c r="AJ260" s="587"/>
      <c r="AK260" s="588"/>
      <c r="AL260" s="589"/>
      <c r="AM260" s="587"/>
      <c r="AN260" s="588"/>
      <c r="AO260" s="589"/>
      <c r="AP260" s="587"/>
      <c r="AQ260" s="588"/>
      <c r="AR260" s="589"/>
      <c r="AS260" s="587"/>
      <c r="AT260" s="588"/>
      <c r="AU260" s="589"/>
      <c r="AV260" s="587"/>
      <c r="AW260" s="588"/>
      <c r="AX260" s="589"/>
      <c r="AY260" s="587"/>
      <c r="AZ260" s="588"/>
      <c r="BA260" s="589"/>
      <c r="BB260" s="587"/>
      <c r="BC260" s="588"/>
      <c r="BD260" s="589"/>
    </row>
    <row r="261" spans="1:56" x14ac:dyDescent="0.2">
      <c r="A261" s="133"/>
      <c r="B261" s="149" t="s">
        <v>117</v>
      </c>
      <c r="C261" s="131">
        <v>8320</v>
      </c>
      <c r="D261" s="131">
        <v>8590</v>
      </c>
      <c r="E261" s="173">
        <f t="shared" si="270"/>
        <v>3.2451923076923079</v>
      </c>
      <c r="F261" s="131">
        <v>19478</v>
      </c>
      <c r="G261" s="131">
        <v>20160</v>
      </c>
      <c r="H261" s="152">
        <f t="shared" si="271"/>
        <v>3.5013861792791867</v>
      </c>
      <c r="I261" s="130">
        <v>9074</v>
      </c>
      <c r="J261" s="131">
        <v>9370</v>
      </c>
      <c r="K261" s="152">
        <f t="shared" si="272"/>
        <v>3.2620674454485341</v>
      </c>
      <c r="L261" s="130">
        <v>17762</v>
      </c>
      <c r="M261" s="131">
        <v>18384</v>
      </c>
      <c r="N261" s="132">
        <f t="shared" si="273"/>
        <v>3.5018578988852607</v>
      </c>
      <c r="O261" s="587"/>
      <c r="P261" s="588"/>
      <c r="Q261" s="589"/>
      <c r="R261" s="587"/>
      <c r="S261" s="588"/>
      <c r="T261" s="589"/>
      <c r="U261" s="587"/>
      <c r="V261" s="588"/>
      <c r="W261" s="589"/>
      <c r="X261" s="587"/>
      <c r="Y261" s="588"/>
      <c r="Z261" s="589"/>
      <c r="AA261" s="587"/>
      <c r="AB261" s="588"/>
      <c r="AC261" s="589"/>
      <c r="AD261" s="587"/>
      <c r="AE261" s="588"/>
      <c r="AF261" s="589"/>
      <c r="AG261" s="587"/>
      <c r="AH261" s="588"/>
      <c r="AI261" s="589"/>
      <c r="AJ261" s="587"/>
      <c r="AK261" s="588"/>
      <c r="AL261" s="589"/>
      <c r="AM261" s="587"/>
      <c r="AN261" s="588"/>
      <c r="AO261" s="589"/>
      <c r="AP261" s="587"/>
      <c r="AQ261" s="588"/>
      <c r="AR261" s="589"/>
      <c r="AS261" s="587"/>
      <c r="AT261" s="588"/>
      <c r="AU261" s="589"/>
      <c r="AV261" s="587"/>
      <c r="AW261" s="588"/>
      <c r="AX261" s="589"/>
      <c r="AY261" s="587"/>
      <c r="AZ261" s="588"/>
      <c r="BA261" s="589"/>
      <c r="BB261" s="587"/>
      <c r="BC261" s="588"/>
      <c r="BD261" s="589"/>
    </row>
    <row r="262" spans="1:56" x14ac:dyDescent="0.2">
      <c r="A262" s="133"/>
      <c r="B262" s="149" t="s">
        <v>118</v>
      </c>
      <c r="C262" s="131">
        <v>9445</v>
      </c>
      <c r="D262" s="131">
        <v>9909</v>
      </c>
      <c r="E262" s="173">
        <f t="shared" si="270"/>
        <v>4.9126521969295922</v>
      </c>
      <c r="F262" s="131">
        <v>19920</v>
      </c>
      <c r="G262" s="131">
        <v>20841</v>
      </c>
      <c r="H262" s="152">
        <f t="shared" si="271"/>
        <v>4.6234939759036138</v>
      </c>
      <c r="I262" s="130">
        <v>7290</v>
      </c>
      <c r="J262" s="131">
        <v>7668</v>
      </c>
      <c r="K262" s="152">
        <f t="shared" si="272"/>
        <v>5.1851851851851851</v>
      </c>
      <c r="L262" s="130">
        <v>14490</v>
      </c>
      <c r="M262" s="131">
        <v>15228</v>
      </c>
      <c r="N262" s="132">
        <f t="shared" si="273"/>
        <v>5.0931677018633543</v>
      </c>
      <c r="O262" s="587"/>
      <c r="P262" s="588"/>
      <c r="Q262" s="589"/>
      <c r="R262" s="587"/>
      <c r="S262" s="588"/>
      <c r="T262" s="589"/>
      <c r="U262" s="587"/>
      <c r="V262" s="588"/>
      <c r="W262" s="589"/>
      <c r="X262" s="587"/>
      <c r="Y262" s="588"/>
      <c r="Z262" s="589"/>
      <c r="AA262" s="587"/>
      <c r="AB262" s="588"/>
      <c r="AC262" s="589"/>
      <c r="AD262" s="587"/>
      <c r="AE262" s="588"/>
      <c r="AF262" s="589"/>
      <c r="AG262" s="587"/>
      <c r="AH262" s="588"/>
      <c r="AI262" s="589"/>
      <c r="AJ262" s="587"/>
      <c r="AK262" s="588"/>
      <c r="AL262" s="589"/>
      <c r="AM262" s="587"/>
      <c r="AN262" s="588"/>
      <c r="AO262" s="589"/>
      <c r="AP262" s="587"/>
      <c r="AQ262" s="588"/>
      <c r="AR262" s="589"/>
      <c r="AS262" s="587"/>
      <c r="AT262" s="588"/>
      <c r="AU262" s="589"/>
      <c r="AV262" s="587"/>
      <c r="AW262" s="588"/>
      <c r="AX262" s="589"/>
      <c r="AY262" s="587"/>
      <c r="AZ262" s="588"/>
      <c r="BA262" s="589"/>
      <c r="BB262" s="587"/>
      <c r="BC262" s="588"/>
      <c r="BD262" s="589"/>
    </row>
    <row r="263" spans="1:56" x14ac:dyDescent="0.2">
      <c r="A263" s="133"/>
      <c r="B263" s="149" t="s">
        <v>119</v>
      </c>
      <c r="C263" s="131">
        <v>7721</v>
      </c>
      <c r="D263" s="131">
        <v>8107</v>
      </c>
      <c r="E263" s="173">
        <f t="shared" si="270"/>
        <v>4.9993524154902218</v>
      </c>
      <c r="F263" s="131">
        <v>21336</v>
      </c>
      <c r="G263" s="131">
        <v>22475</v>
      </c>
      <c r="H263" s="152">
        <f t="shared" si="271"/>
        <v>5.3383952005999245</v>
      </c>
      <c r="I263" s="130"/>
      <c r="J263" s="131"/>
      <c r="K263" s="152">
        <f t="shared" si="272"/>
        <v>0</v>
      </c>
      <c r="L263" s="130"/>
      <c r="M263" s="131"/>
      <c r="N263" s="132">
        <f t="shared" si="273"/>
        <v>0</v>
      </c>
      <c r="O263" s="587"/>
      <c r="P263" s="588"/>
      <c r="Q263" s="589"/>
      <c r="R263" s="587"/>
      <c r="S263" s="588"/>
      <c r="T263" s="589"/>
      <c r="U263" s="587"/>
      <c r="V263" s="588"/>
      <c r="W263" s="589"/>
      <c r="X263" s="587"/>
      <c r="Y263" s="588"/>
      <c r="Z263" s="589"/>
      <c r="AA263" s="587"/>
      <c r="AB263" s="588"/>
      <c r="AC263" s="589"/>
      <c r="AD263" s="587"/>
      <c r="AE263" s="588"/>
      <c r="AF263" s="589"/>
      <c r="AG263" s="587"/>
      <c r="AH263" s="588"/>
      <c r="AI263" s="589"/>
      <c r="AJ263" s="587"/>
      <c r="AK263" s="588"/>
      <c r="AL263" s="589"/>
      <c r="AM263" s="587"/>
      <c r="AN263" s="588"/>
      <c r="AO263" s="589"/>
      <c r="AP263" s="587"/>
      <c r="AQ263" s="588"/>
      <c r="AR263" s="589"/>
      <c r="AS263" s="587"/>
      <c r="AT263" s="588"/>
      <c r="AU263" s="589"/>
      <c r="AV263" s="587"/>
      <c r="AW263" s="588"/>
      <c r="AX263" s="589"/>
      <c r="AY263" s="587"/>
      <c r="AZ263" s="588"/>
      <c r="BA263" s="589"/>
      <c r="BB263" s="587"/>
      <c r="BC263" s="588"/>
      <c r="BD263" s="589"/>
    </row>
    <row r="264" spans="1:56" s="135" customFormat="1" ht="19.5" customHeight="1" x14ac:dyDescent="0.25">
      <c r="A264" s="134"/>
      <c r="B264" s="209" t="s">
        <v>79</v>
      </c>
      <c r="C264" s="151">
        <v>9036</v>
      </c>
      <c r="D264" s="151">
        <v>9433</v>
      </c>
      <c r="E264" s="174">
        <f t="shared" si="270"/>
        <v>4.3935369632580787</v>
      </c>
      <c r="F264" s="151">
        <v>22059</v>
      </c>
      <c r="G264" s="151">
        <v>23008</v>
      </c>
      <c r="H264" s="153">
        <f t="shared" si="271"/>
        <v>4.3020989165420005</v>
      </c>
      <c r="I264" s="203">
        <v>9335</v>
      </c>
      <c r="J264" s="151">
        <v>9646</v>
      </c>
      <c r="K264" s="153">
        <f t="shared" si="272"/>
        <v>3.3315479378682378</v>
      </c>
      <c r="L264" s="203">
        <v>22521</v>
      </c>
      <c r="M264" s="151">
        <v>23727</v>
      </c>
      <c r="N264" s="148">
        <f t="shared" si="273"/>
        <v>5.3550019981350738</v>
      </c>
      <c r="O264" s="590"/>
      <c r="P264" s="591"/>
      <c r="Q264" s="592"/>
      <c r="R264" s="590"/>
      <c r="S264" s="591"/>
      <c r="T264" s="592"/>
      <c r="U264" s="590"/>
      <c r="V264" s="591"/>
      <c r="W264" s="592"/>
      <c r="X264" s="590"/>
      <c r="Y264" s="591"/>
      <c r="Z264" s="592"/>
      <c r="AA264" s="590"/>
      <c r="AB264" s="591"/>
      <c r="AC264" s="592"/>
      <c r="AD264" s="590"/>
      <c r="AE264" s="591"/>
      <c r="AF264" s="592"/>
      <c r="AG264" s="590"/>
      <c r="AH264" s="591"/>
      <c r="AI264" s="592"/>
      <c r="AJ264" s="590"/>
      <c r="AK264" s="591"/>
      <c r="AL264" s="592"/>
      <c r="AM264" s="590"/>
      <c r="AN264" s="591"/>
      <c r="AO264" s="592"/>
      <c r="AP264" s="590"/>
      <c r="AQ264" s="591"/>
      <c r="AR264" s="592"/>
      <c r="AS264" s="590"/>
      <c r="AT264" s="591"/>
      <c r="AU264" s="592"/>
      <c r="AV264" s="590"/>
      <c r="AW264" s="591"/>
      <c r="AX264" s="592"/>
      <c r="AY264" s="590"/>
      <c r="AZ264" s="591"/>
      <c r="BA264" s="592"/>
      <c r="BB264" s="590"/>
      <c r="BC264" s="591"/>
      <c r="BD264" s="592"/>
    </row>
    <row r="265" spans="1:56" x14ac:dyDescent="0.2">
      <c r="A265" s="133"/>
      <c r="B265" s="149" t="s">
        <v>120</v>
      </c>
      <c r="C265" s="131"/>
      <c r="D265" s="131"/>
      <c r="E265" s="173">
        <f t="shared" si="270"/>
        <v>0</v>
      </c>
      <c r="F265" s="131"/>
      <c r="G265" s="131"/>
      <c r="H265" s="152">
        <f t="shared" si="271"/>
        <v>0</v>
      </c>
      <c r="I265" s="130"/>
      <c r="J265" s="131"/>
      <c r="K265" s="152"/>
      <c r="L265" s="130"/>
      <c r="M265" s="131"/>
      <c r="N265" s="132"/>
      <c r="O265" s="587"/>
      <c r="P265" s="588"/>
      <c r="Q265" s="589"/>
      <c r="R265" s="587"/>
      <c r="S265" s="588"/>
      <c r="T265" s="589"/>
      <c r="U265" s="587"/>
      <c r="V265" s="588"/>
      <c r="W265" s="589"/>
      <c r="X265" s="587"/>
      <c r="Y265" s="588"/>
      <c r="Z265" s="589"/>
      <c r="AA265" s="587"/>
      <c r="AB265" s="588"/>
      <c r="AC265" s="589"/>
      <c r="AD265" s="587"/>
      <c r="AE265" s="588"/>
      <c r="AF265" s="589"/>
      <c r="AG265" s="587"/>
      <c r="AH265" s="588"/>
      <c r="AI265" s="589"/>
      <c r="AJ265" s="587"/>
      <c r="AK265" s="588"/>
      <c r="AL265" s="589"/>
      <c r="AM265" s="587"/>
      <c r="AN265" s="588"/>
      <c r="AO265" s="589"/>
      <c r="AP265" s="587"/>
      <c r="AQ265" s="588"/>
      <c r="AR265" s="589"/>
      <c r="AS265" s="587"/>
      <c r="AT265" s="588"/>
      <c r="AU265" s="589"/>
      <c r="AV265" s="587"/>
      <c r="AW265" s="588"/>
      <c r="AX265" s="589"/>
      <c r="AY265" s="587"/>
      <c r="AZ265" s="588"/>
      <c r="BA265" s="589"/>
      <c r="BB265" s="587"/>
      <c r="BC265" s="588"/>
      <c r="BD265" s="589"/>
    </row>
    <row r="266" spans="1:56" x14ac:dyDescent="0.2">
      <c r="A266" s="133"/>
      <c r="B266" s="149" t="s">
        <v>121</v>
      </c>
      <c r="C266" s="131">
        <v>3570</v>
      </c>
      <c r="D266" s="131">
        <v>3735</v>
      </c>
      <c r="E266" s="173">
        <f t="shared" si="270"/>
        <v>4.6218487394957988</v>
      </c>
      <c r="F266" s="131">
        <v>9318</v>
      </c>
      <c r="G266" s="131">
        <v>9498</v>
      </c>
      <c r="H266" s="152">
        <f t="shared" si="271"/>
        <v>1.9317450096587252</v>
      </c>
      <c r="I266" s="130"/>
      <c r="J266" s="131"/>
      <c r="K266" s="152"/>
      <c r="L266" s="130"/>
      <c r="M266" s="131"/>
      <c r="N266" s="132"/>
      <c r="O266" s="587"/>
      <c r="P266" s="588"/>
      <c r="Q266" s="589"/>
      <c r="R266" s="587"/>
      <c r="S266" s="588"/>
      <c r="T266" s="589"/>
      <c r="U266" s="587"/>
      <c r="V266" s="588"/>
      <c r="W266" s="589"/>
      <c r="X266" s="587"/>
      <c r="Y266" s="588"/>
      <c r="Z266" s="589"/>
      <c r="AA266" s="587"/>
      <c r="AB266" s="588"/>
      <c r="AC266" s="589"/>
      <c r="AD266" s="587"/>
      <c r="AE266" s="588"/>
      <c r="AF266" s="589"/>
      <c r="AG266" s="587"/>
      <c r="AH266" s="588"/>
      <c r="AI266" s="589"/>
      <c r="AJ266" s="587"/>
      <c r="AK266" s="588"/>
      <c r="AL266" s="589"/>
      <c r="AM266" s="587"/>
      <c r="AN266" s="588"/>
      <c r="AO266" s="589"/>
      <c r="AP266" s="587"/>
      <c r="AQ266" s="588"/>
      <c r="AR266" s="589"/>
      <c r="AS266" s="587"/>
      <c r="AT266" s="588"/>
      <c r="AU266" s="589"/>
      <c r="AV266" s="587"/>
      <c r="AW266" s="588"/>
      <c r="AX266" s="589"/>
      <c r="AY266" s="587"/>
      <c r="AZ266" s="588"/>
      <c r="BA266" s="589"/>
      <c r="BB266" s="587"/>
      <c r="BC266" s="588"/>
      <c r="BD266" s="589"/>
    </row>
    <row r="267" spans="1:56" x14ac:dyDescent="0.2">
      <c r="A267" s="133"/>
      <c r="B267" s="149" t="s">
        <v>122</v>
      </c>
      <c r="C267" s="131">
        <v>3570</v>
      </c>
      <c r="D267" s="131">
        <v>3735</v>
      </c>
      <c r="E267" s="173">
        <f t="shared" si="270"/>
        <v>4.6218487394957988</v>
      </c>
      <c r="F267" s="131">
        <v>9318</v>
      </c>
      <c r="G267" s="131">
        <v>9498</v>
      </c>
      <c r="H267" s="152">
        <f t="shared" si="271"/>
        <v>1.9317450096587252</v>
      </c>
      <c r="I267" s="130"/>
      <c r="J267" s="131"/>
      <c r="K267" s="152"/>
      <c r="L267" s="130"/>
      <c r="M267" s="131"/>
      <c r="N267" s="132"/>
      <c r="O267" s="587"/>
      <c r="P267" s="588"/>
      <c r="Q267" s="589"/>
      <c r="R267" s="587"/>
      <c r="S267" s="588"/>
      <c r="T267" s="589"/>
      <c r="U267" s="587"/>
      <c r="V267" s="588"/>
      <c r="W267" s="589"/>
      <c r="X267" s="587"/>
      <c r="Y267" s="588"/>
      <c r="Z267" s="589"/>
      <c r="AA267" s="587"/>
      <c r="AB267" s="588"/>
      <c r="AC267" s="589"/>
      <c r="AD267" s="587"/>
      <c r="AE267" s="588"/>
      <c r="AF267" s="589"/>
      <c r="AG267" s="587"/>
      <c r="AH267" s="588"/>
      <c r="AI267" s="589"/>
      <c r="AJ267" s="587"/>
      <c r="AK267" s="588"/>
      <c r="AL267" s="589"/>
      <c r="AM267" s="587"/>
      <c r="AN267" s="588"/>
      <c r="AO267" s="589"/>
      <c r="AP267" s="587"/>
      <c r="AQ267" s="588"/>
      <c r="AR267" s="589"/>
      <c r="AS267" s="587"/>
      <c r="AT267" s="588"/>
      <c r="AU267" s="589"/>
      <c r="AV267" s="587"/>
      <c r="AW267" s="588"/>
      <c r="AX267" s="589"/>
      <c r="AY267" s="587"/>
      <c r="AZ267" s="588"/>
      <c r="BA267" s="589"/>
      <c r="BB267" s="587"/>
      <c r="BC267" s="588"/>
      <c r="BD267" s="589"/>
    </row>
    <row r="268" spans="1:56" x14ac:dyDescent="0.2">
      <c r="A268" s="133"/>
      <c r="B268" s="149" t="s">
        <v>58</v>
      </c>
      <c r="C268" s="131">
        <v>3570</v>
      </c>
      <c r="D268" s="131">
        <v>3735</v>
      </c>
      <c r="E268" s="173">
        <f t="shared" si="270"/>
        <v>4.6218487394957988</v>
      </c>
      <c r="F268" s="131">
        <v>9318</v>
      </c>
      <c r="G268" s="131">
        <v>9498</v>
      </c>
      <c r="H268" s="152">
        <f t="shared" si="271"/>
        <v>1.9317450096587252</v>
      </c>
      <c r="I268" s="130"/>
      <c r="J268" s="131"/>
      <c r="K268" s="152"/>
      <c r="L268" s="130"/>
      <c r="M268" s="131"/>
      <c r="N268" s="132"/>
      <c r="O268" s="587"/>
      <c r="P268" s="588"/>
      <c r="Q268" s="589"/>
      <c r="R268" s="587"/>
      <c r="S268" s="588"/>
      <c r="T268" s="589"/>
      <c r="U268" s="587"/>
      <c r="V268" s="588"/>
      <c r="W268" s="589"/>
      <c r="X268" s="587"/>
      <c r="Y268" s="588"/>
      <c r="Z268" s="589"/>
      <c r="AA268" s="587"/>
      <c r="AB268" s="588"/>
      <c r="AC268" s="589"/>
      <c r="AD268" s="587"/>
      <c r="AE268" s="588"/>
      <c r="AF268" s="589"/>
      <c r="AG268" s="587"/>
      <c r="AH268" s="588"/>
      <c r="AI268" s="589"/>
      <c r="AJ268" s="587"/>
      <c r="AK268" s="588"/>
      <c r="AL268" s="589"/>
      <c r="AM268" s="587"/>
      <c r="AN268" s="588"/>
      <c r="AO268" s="589"/>
      <c r="AP268" s="587"/>
      <c r="AQ268" s="588"/>
      <c r="AR268" s="589"/>
      <c r="AS268" s="587"/>
      <c r="AT268" s="588"/>
      <c r="AU268" s="589"/>
      <c r="AV268" s="587"/>
      <c r="AW268" s="588"/>
      <c r="AX268" s="589"/>
      <c r="AY268" s="587"/>
      <c r="AZ268" s="588"/>
      <c r="BA268" s="589"/>
      <c r="BB268" s="587"/>
      <c r="BC268" s="588"/>
      <c r="BD268" s="589"/>
    </row>
    <row r="269" spans="1:56" s="135" customFormat="1" ht="20.25" customHeight="1" x14ac:dyDescent="0.2">
      <c r="A269" s="134"/>
      <c r="B269" s="209" t="s">
        <v>128</v>
      </c>
      <c r="C269" s="131">
        <v>3570</v>
      </c>
      <c r="D269" s="131">
        <v>3735</v>
      </c>
      <c r="E269" s="174">
        <f t="shared" si="270"/>
        <v>4.6218487394957988</v>
      </c>
      <c r="F269" s="131">
        <v>9318</v>
      </c>
      <c r="G269" s="131">
        <v>9498</v>
      </c>
      <c r="H269" s="153">
        <f t="shared" si="271"/>
        <v>1.9317450096587252</v>
      </c>
      <c r="I269" s="203"/>
      <c r="J269" s="151"/>
      <c r="K269" s="153"/>
      <c r="L269" s="203"/>
      <c r="M269" s="151"/>
      <c r="N269" s="148"/>
      <c r="O269" s="590"/>
      <c r="P269" s="591"/>
      <c r="Q269" s="592"/>
      <c r="R269" s="590"/>
      <c r="S269" s="591"/>
      <c r="T269" s="592"/>
      <c r="U269" s="590"/>
      <c r="V269" s="591"/>
      <c r="W269" s="592"/>
      <c r="X269" s="590"/>
      <c r="Y269" s="591"/>
      <c r="Z269" s="592"/>
      <c r="AA269" s="590"/>
      <c r="AB269" s="591"/>
      <c r="AC269" s="592"/>
      <c r="AD269" s="590"/>
      <c r="AE269" s="591"/>
      <c r="AF269" s="592"/>
      <c r="AG269" s="590"/>
      <c r="AH269" s="591"/>
      <c r="AI269" s="592"/>
      <c r="AJ269" s="590"/>
      <c r="AK269" s="591"/>
      <c r="AL269" s="592"/>
      <c r="AM269" s="590"/>
      <c r="AN269" s="591"/>
      <c r="AO269" s="592"/>
      <c r="AP269" s="590"/>
      <c r="AQ269" s="591"/>
      <c r="AR269" s="592"/>
      <c r="AS269" s="590"/>
      <c r="AT269" s="591"/>
      <c r="AU269" s="592"/>
      <c r="AV269" s="590"/>
      <c r="AW269" s="591"/>
      <c r="AX269" s="592"/>
      <c r="AY269" s="590"/>
      <c r="AZ269" s="591"/>
      <c r="BA269" s="592"/>
      <c r="BB269" s="590"/>
      <c r="BC269" s="591"/>
      <c r="BD269" s="592"/>
    </row>
    <row r="270" spans="1:56" x14ac:dyDescent="0.2">
      <c r="A270" s="133"/>
      <c r="B270" s="149" t="s">
        <v>59</v>
      </c>
      <c r="C270" s="131"/>
      <c r="D270" s="131"/>
      <c r="E270" s="173">
        <f t="shared" si="270"/>
        <v>0</v>
      </c>
      <c r="F270" s="131"/>
      <c r="G270" s="131"/>
      <c r="H270" s="152">
        <f t="shared" si="271"/>
        <v>0</v>
      </c>
      <c r="I270" s="130"/>
      <c r="J270" s="131"/>
      <c r="K270" s="152"/>
      <c r="L270" s="130"/>
      <c r="M270" s="131"/>
      <c r="N270" s="132"/>
      <c r="O270" s="587"/>
      <c r="P270" s="588"/>
      <c r="Q270" s="589"/>
      <c r="R270" s="587"/>
      <c r="S270" s="588"/>
      <c r="T270" s="589"/>
      <c r="U270" s="587"/>
      <c r="V270" s="588"/>
      <c r="W270" s="589"/>
      <c r="X270" s="587"/>
      <c r="Y270" s="588"/>
      <c r="Z270" s="589"/>
      <c r="AA270" s="587"/>
      <c r="AB270" s="588"/>
      <c r="AC270" s="589"/>
      <c r="AD270" s="587"/>
      <c r="AE270" s="588"/>
      <c r="AF270" s="589"/>
      <c r="AG270" s="587"/>
      <c r="AH270" s="588"/>
      <c r="AI270" s="589"/>
      <c r="AJ270" s="587"/>
      <c r="AK270" s="588"/>
      <c r="AL270" s="589"/>
      <c r="AM270" s="587"/>
      <c r="AN270" s="588"/>
      <c r="AO270" s="589"/>
      <c r="AP270" s="587"/>
      <c r="AQ270" s="588"/>
      <c r="AR270" s="589"/>
      <c r="AS270" s="587"/>
      <c r="AT270" s="588"/>
      <c r="AU270" s="589"/>
      <c r="AV270" s="587"/>
      <c r="AW270" s="588"/>
      <c r="AX270" s="589"/>
      <c r="AY270" s="587"/>
      <c r="AZ270" s="588"/>
      <c r="BA270" s="589"/>
      <c r="BB270" s="587"/>
      <c r="BC270" s="588"/>
      <c r="BD270" s="589"/>
    </row>
    <row r="271" spans="1:56" x14ac:dyDescent="0.2">
      <c r="A271" s="133"/>
      <c r="B271" s="149" t="s">
        <v>111</v>
      </c>
      <c r="C271" s="131"/>
      <c r="D271" s="131"/>
      <c r="E271" s="173">
        <f t="shared" si="270"/>
        <v>0</v>
      </c>
      <c r="F271" s="131"/>
      <c r="G271" s="131"/>
      <c r="H271" s="152">
        <f t="shared" si="271"/>
        <v>0</v>
      </c>
      <c r="I271" s="130"/>
      <c r="J271" s="131"/>
      <c r="K271" s="152"/>
      <c r="L271" s="130"/>
      <c r="M271" s="131"/>
      <c r="N271" s="132"/>
      <c r="O271" s="587"/>
      <c r="P271" s="588"/>
      <c r="Q271" s="589"/>
      <c r="R271" s="587"/>
      <c r="S271" s="588"/>
      <c r="T271" s="589"/>
      <c r="U271" s="587"/>
      <c r="V271" s="588"/>
      <c r="W271" s="589"/>
      <c r="X271" s="587"/>
      <c r="Y271" s="588"/>
      <c r="Z271" s="589"/>
      <c r="AA271" s="587"/>
      <c r="AB271" s="588"/>
      <c r="AC271" s="589"/>
      <c r="AD271" s="587"/>
      <c r="AE271" s="588"/>
      <c r="AF271" s="589"/>
      <c r="AG271" s="587"/>
      <c r="AH271" s="588"/>
      <c r="AI271" s="589"/>
      <c r="AJ271" s="587"/>
      <c r="AK271" s="588"/>
      <c r="AL271" s="589"/>
      <c r="AM271" s="587"/>
      <c r="AN271" s="588"/>
      <c r="AO271" s="589"/>
      <c r="AP271" s="587"/>
      <c r="AQ271" s="588"/>
      <c r="AR271" s="589"/>
      <c r="AS271" s="587"/>
      <c r="AT271" s="588"/>
      <c r="AU271" s="589"/>
      <c r="AV271" s="587"/>
      <c r="AW271" s="588"/>
      <c r="AX271" s="589"/>
      <c r="AY271" s="587"/>
      <c r="AZ271" s="588"/>
      <c r="BA271" s="589"/>
      <c r="BB271" s="587"/>
      <c r="BC271" s="588"/>
      <c r="BD271" s="589"/>
    </row>
    <row r="272" spans="1:56" x14ac:dyDescent="0.2">
      <c r="A272" s="133"/>
      <c r="B272" s="149" t="s">
        <v>112</v>
      </c>
      <c r="C272" s="131"/>
      <c r="D272" s="131"/>
      <c r="E272" s="173"/>
      <c r="F272" s="131"/>
      <c r="G272" s="131"/>
      <c r="H272" s="152">
        <f t="shared" si="271"/>
        <v>0</v>
      </c>
      <c r="I272" s="130"/>
      <c r="J272" s="131"/>
      <c r="K272" s="152"/>
      <c r="L272" s="130"/>
      <c r="M272" s="131"/>
      <c r="N272" s="132"/>
      <c r="O272" s="587"/>
      <c r="P272" s="588"/>
      <c r="Q272" s="589"/>
      <c r="R272" s="587"/>
      <c r="S272" s="588"/>
      <c r="T272" s="589"/>
      <c r="U272" s="587"/>
      <c r="V272" s="588"/>
      <c r="W272" s="589"/>
      <c r="X272" s="587"/>
      <c r="Y272" s="588"/>
      <c r="Z272" s="589"/>
      <c r="AA272" s="587"/>
      <c r="AB272" s="588"/>
      <c r="AC272" s="589"/>
      <c r="AD272" s="587"/>
      <c r="AE272" s="588"/>
      <c r="AF272" s="589"/>
      <c r="AG272" s="587"/>
      <c r="AH272" s="588"/>
      <c r="AI272" s="589"/>
      <c r="AJ272" s="587"/>
      <c r="AK272" s="588"/>
      <c r="AL272" s="589"/>
      <c r="AM272" s="587"/>
      <c r="AN272" s="588"/>
      <c r="AO272" s="589"/>
      <c r="AP272" s="587"/>
      <c r="AQ272" s="588"/>
      <c r="AR272" s="589"/>
      <c r="AS272" s="587"/>
      <c r="AT272" s="588"/>
      <c r="AU272" s="589"/>
      <c r="AV272" s="587"/>
      <c r="AW272" s="588"/>
      <c r="AX272" s="589"/>
      <c r="AY272" s="587"/>
      <c r="AZ272" s="588"/>
      <c r="BA272" s="589"/>
      <c r="BB272" s="587"/>
      <c r="BC272" s="588"/>
      <c r="BD272" s="589"/>
    </row>
    <row r="273" spans="1:56" s="135" customFormat="1" ht="21.75" customHeight="1" x14ac:dyDescent="0.25">
      <c r="A273" s="134"/>
      <c r="B273" s="210" t="s">
        <v>109</v>
      </c>
      <c r="C273" s="151"/>
      <c r="D273" s="151"/>
      <c r="E273" s="174">
        <f>IF(C273&gt;0,(((D273-C273)/C273)*100),0)</f>
        <v>0</v>
      </c>
      <c r="F273" s="151"/>
      <c r="G273" s="151"/>
      <c r="H273" s="153">
        <f t="shared" si="271"/>
        <v>0</v>
      </c>
      <c r="I273" s="203"/>
      <c r="J273" s="151"/>
      <c r="K273" s="153"/>
      <c r="L273" s="203"/>
      <c r="M273" s="151"/>
      <c r="N273" s="148"/>
      <c r="O273" s="590"/>
      <c r="P273" s="591"/>
      <c r="Q273" s="592"/>
      <c r="R273" s="590"/>
      <c r="S273" s="591"/>
      <c r="T273" s="592"/>
      <c r="U273" s="590"/>
      <c r="V273" s="591"/>
      <c r="W273" s="592"/>
      <c r="X273" s="590"/>
      <c r="Y273" s="591"/>
      <c r="Z273" s="592"/>
      <c r="AA273" s="590"/>
      <c r="AB273" s="591"/>
      <c r="AC273" s="592"/>
      <c r="AD273" s="590"/>
      <c r="AE273" s="591"/>
      <c r="AF273" s="592"/>
      <c r="AG273" s="590"/>
      <c r="AH273" s="591"/>
      <c r="AI273" s="592"/>
      <c r="AJ273" s="590"/>
      <c r="AK273" s="591"/>
      <c r="AL273" s="592"/>
      <c r="AM273" s="590"/>
      <c r="AN273" s="591"/>
      <c r="AO273" s="592"/>
      <c r="AP273" s="590"/>
      <c r="AQ273" s="591"/>
      <c r="AR273" s="592"/>
      <c r="AS273" s="590"/>
      <c r="AT273" s="591"/>
      <c r="AU273" s="592"/>
      <c r="AV273" s="590"/>
      <c r="AW273" s="591"/>
      <c r="AX273" s="592"/>
      <c r="AY273" s="590"/>
      <c r="AZ273" s="591"/>
      <c r="BA273" s="592"/>
      <c r="BB273" s="590"/>
      <c r="BC273" s="591"/>
      <c r="BD273" s="592"/>
    </row>
    <row r="274" spans="1:56" x14ac:dyDescent="0.2">
      <c r="A274" s="136"/>
      <c r="B274" s="211" t="s">
        <v>60</v>
      </c>
      <c r="C274" s="205"/>
      <c r="D274" s="137"/>
      <c r="E274" s="175"/>
      <c r="F274" s="205"/>
      <c r="G274" s="137"/>
      <c r="H274" s="201"/>
      <c r="I274" s="204"/>
      <c r="J274" s="137"/>
      <c r="K274" s="201"/>
      <c r="L274" s="204"/>
      <c r="M274" s="137"/>
      <c r="N274" s="201"/>
      <c r="O274" s="204">
        <v>26200</v>
      </c>
      <c r="P274" s="137">
        <v>27800</v>
      </c>
      <c r="Q274" s="138">
        <f t="shared" ref="Q274" si="274">IF(O274&gt;0,(((P274-O274)/O274)*100),0)</f>
        <v>6.1068702290076331</v>
      </c>
      <c r="R274" s="204">
        <v>38112</v>
      </c>
      <c r="S274" s="137">
        <v>39561</v>
      </c>
      <c r="T274" s="138">
        <f t="shared" ref="T274" si="275">IF(R274&gt;0,(((S274-R274)/R274)*100),0)</f>
        <v>3.8019521410579342</v>
      </c>
      <c r="U274" s="204">
        <v>35556</v>
      </c>
      <c r="V274" s="137">
        <v>36876</v>
      </c>
      <c r="W274" s="138">
        <f t="shared" ref="W274" si="276">IF(U274&gt;0,(((V274-U274)/U274)*100),0)</f>
        <v>3.7124535943300709</v>
      </c>
      <c r="X274" s="204">
        <v>47644</v>
      </c>
      <c r="Y274" s="137">
        <v>49407</v>
      </c>
      <c r="Z274" s="138">
        <f t="shared" ref="Z274" si="277">IF(X274&gt;0,(((Y274-X274)/X274)*100),0)</f>
        <v>3.7003610108303246</v>
      </c>
      <c r="AA274" s="204">
        <v>33898</v>
      </c>
      <c r="AB274" s="137">
        <v>37083</v>
      </c>
      <c r="AC274" s="138">
        <f t="shared" ref="AC274" si="278">IF(AA274&gt;0,(((AB274-AA274)/AA274)*100),0)</f>
        <v>9.3958345625110624</v>
      </c>
      <c r="AD274" s="204">
        <v>58197</v>
      </c>
      <c r="AE274" s="137">
        <v>61918</v>
      </c>
      <c r="AF274" s="138">
        <f t="shared" ref="AF274" si="279">IF(AD274&gt;0,(((AE274-AD274)/AD274)*100),0)</f>
        <v>6.3938003677165485</v>
      </c>
      <c r="AG274" s="204">
        <v>24476</v>
      </c>
      <c r="AH274" s="137">
        <v>25380</v>
      </c>
      <c r="AI274" s="138">
        <f t="shared" ref="AI274" si="280">IF(AG274&gt;0,(((AH274-AG274)/AG274)*100),0)</f>
        <v>3.6934139565288446</v>
      </c>
      <c r="AJ274" s="204">
        <v>34743</v>
      </c>
      <c r="AK274" s="137">
        <v>36070</v>
      </c>
      <c r="AL274" s="138">
        <f t="shared" ref="AL274" si="281">IF(AJ274&gt;0,(((AK274-AJ274)/AJ274)*100),0)</f>
        <v>3.8194744265031804</v>
      </c>
      <c r="AM274" s="204"/>
      <c r="AN274" s="137"/>
      <c r="AO274" s="138">
        <f t="shared" ref="AO274" si="282">IF(AM274&gt;0,(((AN274-AM274)/AM274)*100),0)</f>
        <v>0</v>
      </c>
      <c r="AP274" s="204"/>
      <c r="AQ274" s="137"/>
      <c r="AR274" s="138">
        <f t="shared" ref="AR274" si="283">IF(AP274&gt;0,(((AQ274-AP274)/AP274)*100),0)</f>
        <v>0</v>
      </c>
      <c r="AS274" s="204"/>
      <c r="AT274" s="137"/>
      <c r="AU274" s="138">
        <f t="shared" ref="AU274" si="284">IF(AS274&gt;0,(((AT274-AS274)/AS274)*100),0)</f>
        <v>0</v>
      </c>
      <c r="AV274" s="204"/>
      <c r="AW274" s="137"/>
      <c r="AX274" s="138">
        <f t="shared" ref="AX274" si="285">IF(AV274&gt;0,(((AW274-AV274)/AV274)*100),0)</f>
        <v>0</v>
      </c>
      <c r="AY274" s="204">
        <v>20636</v>
      </c>
      <c r="AZ274" s="137">
        <v>21434</v>
      </c>
      <c r="BA274" s="138">
        <f t="shared" ref="BA274" si="286">IF(AY274&gt;0,(((AZ274-AY274)/AY274)*100),0)</f>
        <v>3.8670284938941655</v>
      </c>
      <c r="BB274" s="204">
        <v>44608</v>
      </c>
      <c r="BC274" s="137">
        <v>46366</v>
      </c>
      <c r="BD274" s="138">
        <f t="shared" ref="BD274" si="287">IF(BB274&gt;0,(((BC274-BB274)/BB274)*100),0)</f>
        <v>3.9409971305595413</v>
      </c>
    </row>
    <row r="275" spans="1:56" x14ac:dyDescent="0.2">
      <c r="A275" s="129" t="s">
        <v>139</v>
      </c>
      <c r="B275" s="149" t="s">
        <v>114</v>
      </c>
      <c r="C275" s="131">
        <v>5674</v>
      </c>
      <c r="D275" s="131">
        <v>6090</v>
      </c>
      <c r="E275" s="173">
        <f t="shared" ref="E275:E288" si="288">IF(C275&gt;0,(((D275-C275)/C275)*100),0)</f>
        <v>7.3316884032428629</v>
      </c>
      <c r="F275" s="131">
        <v>17002</v>
      </c>
      <c r="G275" s="131">
        <v>18868</v>
      </c>
      <c r="H275" s="152">
        <f t="shared" ref="H275:H290" si="289">IF(F275&gt;0,(((G275-F275)/F275)*100),0)</f>
        <v>10.975179390659923</v>
      </c>
      <c r="I275" s="130">
        <v>6486</v>
      </c>
      <c r="J275" s="131">
        <v>6810</v>
      </c>
      <c r="K275" s="152">
        <f t="shared" ref="K275:K281" si="290">IF(I275&gt;0,(((J275-I275)/I275)*100),0)</f>
        <v>4.995374653098982</v>
      </c>
      <c r="L275" s="130">
        <v>18580</v>
      </c>
      <c r="M275" s="131">
        <v>19508</v>
      </c>
      <c r="N275" s="132">
        <f t="shared" ref="N275:N281" si="291">IF(L275&gt;0,(((M275-L275)/L275)*100),0)</f>
        <v>4.9946178686759959</v>
      </c>
      <c r="O275" s="587"/>
      <c r="P275" s="588"/>
      <c r="Q275" s="589"/>
      <c r="R275" s="587"/>
      <c r="S275" s="588"/>
      <c r="T275" s="589"/>
      <c r="U275" s="587"/>
      <c r="V275" s="588"/>
      <c r="W275" s="589"/>
      <c r="X275" s="587"/>
      <c r="Y275" s="588"/>
      <c r="Z275" s="589"/>
      <c r="AA275" s="587"/>
      <c r="AB275" s="588"/>
      <c r="AC275" s="589"/>
      <c r="AD275" s="587"/>
      <c r="AE275" s="588"/>
      <c r="AF275" s="589"/>
      <c r="AG275" s="587"/>
      <c r="AH275" s="588"/>
      <c r="AI275" s="589"/>
      <c r="AJ275" s="587"/>
      <c r="AK275" s="588"/>
      <c r="AL275" s="589"/>
      <c r="AM275" s="587"/>
      <c r="AN275" s="588"/>
      <c r="AO275" s="589"/>
      <c r="AP275" s="587"/>
      <c r="AQ275" s="588"/>
      <c r="AR275" s="589"/>
      <c r="AS275" s="587"/>
      <c r="AT275" s="588"/>
      <c r="AU275" s="589"/>
      <c r="AV275" s="587"/>
      <c r="AW275" s="588"/>
      <c r="AX275" s="589"/>
      <c r="AY275" s="587"/>
      <c r="AZ275" s="588"/>
      <c r="BA275" s="589"/>
      <c r="BB275" s="587"/>
      <c r="BC275" s="588"/>
      <c r="BD275" s="589"/>
    </row>
    <row r="276" spans="1:56" x14ac:dyDescent="0.2">
      <c r="A276" s="133"/>
      <c r="B276" s="149" t="s">
        <v>115</v>
      </c>
      <c r="C276" s="131"/>
      <c r="D276" s="131"/>
      <c r="E276" s="173">
        <f t="shared" si="288"/>
        <v>0</v>
      </c>
      <c r="F276" s="131"/>
      <c r="G276" s="131"/>
      <c r="H276" s="152">
        <f t="shared" si="289"/>
        <v>0</v>
      </c>
      <c r="I276" s="130"/>
      <c r="J276" s="131"/>
      <c r="K276" s="152">
        <f t="shared" si="290"/>
        <v>0</v>
      </c>
      <c r="L276" s="130"/>
      <c r="M276" s="131"/>
      <c r="N276" s="132">
        <f t="shared" si="291"/>
        <v>0</v>
      </c>
      <c r="O276" s="587"/>
      <c r="P276" s="588"/>
      <c r="Q276" s="589"/>
      <c r="R276" s="587"/>
      <c r="S276" s="588"/>
      <c r="T276" s="589"/>
      <c r="U276" s="587"/>
      <c r="V276" s="588"/>
      <c r="W276" s="589"/>
      <c r="X276" s="587"/>
      <c r="Y276" s="588"/>
      <c r="Z276" s="589"/>
      <c r="AA276" s="587"/>
      <c r="AB276" s="588"/>
      <c r="AC276" s="589"/>
      <c r="AD276" s="587"/>
      <c r="AE276" s="588"/>
      <c r="AF276" s="589"/>
      <c r="AG276" s="587"/>
      <c r="AH276" s="588"/>
      <c r="AI276" s="589"/>
      <c r="AJ276" s="587"/>
      <c r="AK276" s="588"/>
      <c r="AL276" s="589"/>
      <c r="AM276" s="587"/>
      <c r="AN276" s="588"/>
      <c r="AO276" s="589"/>
      <c r="AP276" s="587"/>
      <c r="AQ276" s="588"/>
      <c r="AR276" s="589"/>
      <c r="AS276" s="587"/>
      <c r="AT276" s="588"/>
      <c r="AU276" s="589"/>
      <c r="AV276" s="587"/>
      <c r="AW276" s="588"/>
      <c r="AX276" s="589"/>
      <c r="AY276" s="587"/>
      <c r="AZ276" s="588"/>
      <c r="BA276" s="589"/>
      <c r="BB276" s="587"/>
      <c r="BC276" s="588"/>
      <c r="BD276" s="589"/>
    </row>
    <row r="277" spans="1:56" x14ac:dyDescent="0.2">
      <c r="A277" s="133"/>
      <c r="B277" s="149" t="s">
        <v>116</v>
      </c>
      <c r="C277" s="131">
        <v>5648</v>
      </c>
      <c r="D277" s="131">
        <v>5930</v>
      </c>
      <c r="E277" s="173">
        <f t="shared" si="288"/>
        <v>4.9929178470254953</v>
      </c>
      <c r="F277" s="131">
        <v>12896</v>
      </c>
      <c r="G277" s="131">
        <v>13930</v>
      </c>
      <c r="H277" s="152">
        <f t="shared" si="289"/>
        <v>8.0179900744416877</v>
      </c>
      <c r="I277" s="130">
        <v>5940</v>
      </c>
      <c r="J277" s="131">
        <v>6230</v>
      </c>
      <c r="K277" s="152">
        <f t="shared" si="290"/>
        <v>4.8821548821548824</v>
      </c>
      <c r="L277" s="130">
        <v>14910</v>
      </c>
      <c r="M277" s="131">
        <v>15380</v>
      </c>
      <c r="N277" s="132">
        <f t="shared" si="291"/>
        <v>3.1522468142186453</v>
      </c>
      <c r="O277" s="587"/>
      <c r="P277" s="588"/>
      <c r="Q277" s="589"/>
      <c r="R277" s="587"/>
      <c r="S277" s="588"/>
      <c r="T277" s="589"/>
      <c r="U277" s="587"/>
      <c r="V277" s="588"/>
      <c r="W277" s="589"/>
      <c r="X277" s="587"/>
      <c r="Y277" s="588"/>
      <c r="Z277" s="589"/>
      <c r="AA277" s="587"/>
      <c r="AB277" s="588"/>
      <c r="AC277" s="589"/>
      <c r="AD277" s="587"/>
      <c r="AE277" s="588"/>
      <c r="AF277" s="589"/>
      <c r="AG277" s="587"/>
      <c r="AH277" s="588"/>
      <c r="AI277" s="589"/>
      <c r="AJ277" s="587"/>
      <c r="AK277" s="588"/>
      <c r="AL277" s="589"/>
      <c r="AM277" s="587"/>
      <c r="AN277" s="588"/>
      <c r="AO277" s="589"/>
      <c r="AP277" s="587"/>
      <c r="AQ277" s="588"/>
      <c r="AR277" s="589"/>
      <c r="AS277" s="587"/>
      <c r="AT277" s="588"/>
      <c r="AU277" s="589"/>
      <c r="AV277" s="587"/>
      <c r="AW277" s="588"/>
      <c r="AX277" s="589"/>
      <c r="AY277" s="587"/>
      <c r="AZ277" s="588"/>
      <c r="BA277" s="589"/>
      <c r="BB277" s="587"/>
      <c r="BC277" s="588"/>
      <c r="BD277" s="589"/>
    </row>
    <row r="278" spans="1:56" x14ac:dyDescent="0.2">
      <c r="A278" s="133"/>
      <c r="B278" s="149" t="s">
        <v>117</v>
      </c>
      <c r="C278" s="131"/>
      <c r="D278" s="131"/>
      <c r="E278" s="173">
        <f t="shared" si="288"/>
        <v>0</v>
      </c>
      <c r="F278" s="131"/>
      <c r="G278" s="131"/>
      <c r="H278" s="152">
        <f t="shared" si="289"/>
        <v>0</v>
      </c>
      <c r="I278" s="130"/>
      <c r="J278" s="131"/>
      <c r="K278" s="152">
        <f t="shared" si="290"/>
        <v>0</v>
      </c>
      <c r="L278" s="130"/>
      <c r="M278" s="131"/>
      <c r="N278" s="132">
        <f t="shared" si="291"/>
        <v>0</v>
      </c>
      <c r="O278" s="587"/>
      <c r="P278" s="588"/>
      <c r="Q278" s="589"/>
      <c r="R278" s="587"/>
      <c r="S278" s="588"/>
      <c r="T278" s="589"/>
      <c r="U278" s="587"/>
      <c r="V278" s="588"/>
      <c r="W278" s="589"/>
      <c r="X278" s="587"/>
      <c r="Y278" s="588"/>
      <c r="Z278" s="589"/>
      <c r="AA278" s="587"/>
      <c r="AB278" s="588"/>
      <c r="AC278" s="589"/>
      <c r="AD278" s="587"/>
      <c r="AE278" s="588"/>
      <c r="AF278" s="589"/>
      <c r="AG278" s="587"/>
      <c r="AH278" s="588"/>
      <c r="AI278" s="589"/>
      <c r="AJ278" s="587"/>
      <c r="AK278" s="588"/>
      <c r="AL278" s="589"/>
      <c r="AM278" s="587"/>
      <c r="AN278" s="588"/>
      <c r="AO278" s="589"/>
      <c r="AP278" s="587"/>
      <c r="AQ278" s="588"/>
      <c r="AR278" s="589"/>
      <c r="AS278" s="587"/>
      <c r="AT278" s="588"/>
      <c r="AU278" s="589"/>
      <c r="AV278" s="587"/>
      <c r="AW278" s="588"/>
      <c r="AX278" s="589"/>
      <c r="AY278" s="587"/>
      <c r="AZ278" s="588"/>
      <c r="BA278" s="589"/>
      <c r="BB278" s="587"/>
      <c r="BC278" s="588"/>
      <c r="BD278" s="589"/>
    </row>
    <row r="279" spans="1:56" x14ac:dyDescent="0.2">
      <c r="A279" s="133"/>
      <c r="B279" s="149" t="s">
        <v>118</v>
      </c>
      <c r="C279" s="131">
        <v>5440</v>
      </c>
      <c r="D279" s="131">
        <v>5580</v>
      </c>
      <c r="E279" s="173">
        <f t="shared" si="288"/>
        <v>2.5735294117647056</v>
      </c>
      <c r="F279" s="131">
        <v>12824</v>
      </c>
      <c r="G279" s="131">
        <v>13183</v>
      </c>
      <c r="H279" s="597">
        <f t="shared" si="289"/>
        <v>2.7994385527136618</v>
      </c>
      <c r="I279" s="130">
        <v>5909</v>
      </c>
      <c r="J279" s="131">
        <v>6053</v>
      </c>
      <c r="K279" s="152">
        <f t="shared" si="290"/>
        <v>2.4369605686241327</v>
      </c>
      <c r="L279" s="130">
        <v>10453</v>
      </c>
      <c r="M279" s="131">
        <v>10660</v>
      </c>
      <c r="N279" s="132">
        <f t="shared" si="291"/>
        <v>1.9802927389266238</v>
      </c>
      <c r="O279" s="587"/>
      <c r="P279" s="588"/>
      <c r="Q279" s="589"/>
      <c r="R279" s="587"/>
      <c r="S279" s="588"/>
      <c r="T279" s="589"/>
      <c r="U279" s="587"/>
      <c r="V279" s="588"/>
      <c r="W279" s="589"/>
      <c r="X279" s="587"/>
      <c r="Y279" s="588"/>
      <c r="Z279" s="589"/>
      <c r="AA279" s="587"/>
      <c r="AB279" s="588"/>
      <c r="AC279" s="589"/>
      <c r="AD279" s="587"/>
      <c r="AE279" s="588"/>
      <c r="AF279" s="589"/>
      <c r="AG279" s="587"/>
      <c r="AH279" s="588"/>
      <c r="AI279" s="589"/>
      <c r="AJ279" s="587"/>
      <c r="AK279" s="588"/>
      <c r="AL279" s="589"/>
      <c r="AM279" s="587"/>
      <c r="AN279" s="588"/>
      <c r="AO279" s="589"/>
      <c r="AP279" s="587"/>
      <c r="AQ279" s="588"/>
      <c r="AR279" s="589"/>
      <c r="AS279" s="587"/>
      <c r="AT279" s="588"/>
      <c r="AU279" s="589"/>
      <c r="AV279" s="587"/>
      <c r="AW279" s="588"/>
      <c r="AX279" s="589"/>
      <c r="AY279" s="587"/>
      <c r="AZ279" s="588"/>
      <c r="BA279" s="589"/>
      <c r="BB279" s="587"/>
      <c r="BC279" s="588"/>
      <c r="BD279" s="589"/>
    </row>
    <row r="280" spans="1:56" x14ac:dyDescent="0.2">
      <c r="A280" s="133"/>
      <c r="B280" s="149" t="s">
        <v>119</v>
      </c>
      <c r="C280" s="131">
        <v>5305</v>
      </c>
      <c r="D280" s="131">
        <v>5637</v>
      </c>
      <c r="E280" s="173">
        <f t="shared" si="288"/>
        <v>6.2582469368520259</v>
      </c>
      <c r="F280" s="131">
        <v>12410</v>
      </c>
      <c r="G280" s="131">
        <v>13130</v>
      </c>
      <c r="H280" s="152">
        <f t="shared" si="289"/>
        <v>5.8017727639000807</v>
      </c>
      <c r="I280" s="130">
        <v>5538</v>
      </c>
      <c r="J280" s="131">
        <v>6070</v>
      </c>
      <c r="K280" s="597">
        <f t="shared" si="290"/>
        <v>9.6063560852293239</v>
      </c>
      <c r="L280" s="130">
        <v>10286</v>
      </c>
      <c r="M280" s="131">
        <v>10796</v>
      </c>
      <c r="N280" s="132">
        <f t="shared" si="291"/>
        <v>4.95819560567762</v>
      </c>
      <c r="O280" s="587"/>
      <c r="P280" s="588"/>
      <c r="Q280" s="589"/>
      <c r="R280" s="587"/>
      <c r="S280" s="588"/>
      <c r="T280" s="589"/>
      <c r="U280" s="587"/>
      <c r="V280" s="588"/>
      <c r="W280" s="589"/>
      <c r="X280" s="587"/>
      <c r="Y280" s="588"/>
      <c r="Z280" s="589"/>
      <c r="AA280" s="587"/>
      <c r="AB280" s="588"/>
      <c r="AC280" s="589"/>
      <c r="AD280" s="587"/>
      <c r="AE280" s="588"/>
      <c r="AF280" s="589"/>
      <c r="AG280" s="587"/>
      <c r="AH280" s="588"/>
      <c r="AI280" s="589"/>
      <c r="AJ280" s="587"/>
      <c r="AK280" s="588"/>
      <c r="AL280" s="589"/>
      <c r="AM280" s="587"/>
      <c r="AN280" s="588"/>
      <c r="AO280" s="589"/>
      <c r="AP280" s="587"/>
      <c r="AQ280" s="588"/>
      <c r="AR280" s="589"/>
      <c r="AS280" s="587"/>
      <c r="AT280" s="588"/>
      <c r="AU280" s="589"/>
      <c r="AV280" s="587"/>
      <c r="AW280" s="588"/>
      <c r="AX280" s="589"/>
      <c r="AY280" s="587"/>
      <c r="AZ280" s="588"/>
      <c r="BA280" s="589"/>
      <c r="BB280" s="587"/>
      <c r="BC280" s="588"/>
      <c r="BD280" s="589"/>
    </row>
    <row r="281" spans="1:56" s="135" customFormat="1" ht="19.5" customHeight="1" x14ac:dyDescent="0.25">
      <c r="A281" s="134"/>
      <c r="B281" s="209" t="s">
        <v>79</v>
      </c>
      <c r="C281" s="151">
        <v>5348</v>
      </c>
      <c r="D281" s="151">
        <v>5775</v>
      </c>
      <c r="E281" s="174">
        <f t="shared" si="288"/>
        <v>7.9842931937172779</v>
      </c>
      <c r="F281" s="151">
        <v>12808</v>
      </c>
      <c r="G281" s="151">
        <v>13682</v>
      </c>
      <c r="H281" s="153">
        <f t="shared" si="289"/>
        <v>6.8238600874453468</v>
      </c>
      <c r="I281" s="203">
        <v>5856</v>
      </c>
      <c r="J281" s="151">
        <v>6144</v>
      </c>
      <c r="K281" s="153">
        <f t="shared" si="290"/>
        <v>4.918032786885246</v>
      </c>
      <c r="L281" s="203">
        <v>12356</v>
      </c>
      <c r="M281" s="151">
        <v>12356</v>
      </c>
      <c r="N281" s="148">
        <f t="shared" si="291"/>
        <v>0</v>
      </c>
      <c r="O281" s="590"/>
      <c r="P281" s="591"/>
      <c r="Q281" s="592"/>
      <c r="R281" s="590"/>
      <c r="S281" s="591"/>
      <c r="T281" s="592"/>
      <c r="U281" s="590"/>
      <c r="V281" s="591"/>
      <c r="W281" s="592"/>
      <c r="X281" s="590"/>
      <c r="Y281" s="591"/>
      <c r="Z281" s="592"/>
      <c r="AA281" s="590"/>
      <c r="AB281" s="591"/>
      <c r="AC281" s="592"/>
      <c r="AD281" s="590"/>
      <c r="AE281" s="591"/>
      <c r="AF281" s="592"/>
      <c r="AG281" s="590"/>
      <c r="AH281" s="591"/>
      <c r="AI281" s="592"/>
      <c r="AJ281" s="590"/>
      <c r="AK281" s="591"/>
      <c r="AL281" s="592"/>
      <c r="AM281" s="590"/>
      <c r="AN281" s="591"/>
      <c r="AO281" s="592"/>
      <c r="AP281" s="590"/>
      <c r="AQ281" s="591"/>
      <c r="AR281" s="592"/>
      <c r="AS281" s="590"/>
      <c r="AT281" s="591"/>
      <c r="AU281" s="592"/>
      <c r="AV281" s="590"/>
      <c r="AW281" s="591"/>
      <c r="AX281" s="592"/>
      <c r="AY281" s="590"/>
      <c r="AZ281" s="591"/>
      <c r="BA281" s="592"/>
      <c r="BB281" s="590"/>
      <c r="BC281" s="591"/>
      <c r="BD281" s="592"/>
    </row>
    <row r="282" spans="1:56" x14ac:dyDescent="0.2">
      <c r="A282" s="133"/>
      <c r="B282" s="149" t="s">
        <v>120</v>
      </c>
      <c r="C282" s="131">
        <v>2667</v>
      </c>
      <c r="D282" s="131">
        <v>2837</v>
      </c>
      <c r="E282" s="173">
        <f t="shared" si="288"/>
        <v>6.3742032245969247</v>
      </c>
      <c r="F282" s="131">
        <v>8169</v>
      </c>
      <c r="G282" s="131">
        <v>8995</v>
      </c>
      <c r="H282" s="152">
        <f t="shared" si="289"/>
        <v>10.111396743787489</v>
      </c>
      <c r="I282" s="130"/>
      <c r="J282" s="131"/>
      <c r="K282" s="152"/>
      <c r="L282" s="130"/>
      <c r="M282" s="131"/>
      <c r="N282" s="132"/>
      <c r="O282" s="587"/>
      <c r="P282" s="588"/>
      <c r="Q282" s="589"/>
      <c r="R282" s="587"/>
      <c r="S282" s="588"/>
      <c r="T282" s="589"/>
      <c r="U282" s="587"/>
      <c r="V282" s="588"/>
      <c r="W282" s="589"/>
      <c r="X282" s="587"/>
      <c r="Y282" s="588"/>
      <c r="Z282" s="589"/>
      <c r="AA282" s="587"/>
      <c r="AB282" s="588"/>
      <c r="AC282" s="589"/>
      <c r="AD282" s="587"/>
      <c r="AE282" s="588"/>
      <c r="AF282" s="589"/>
      <c r="AG282" s="587"/>
      <c r="AH282" s="588"/>
      <c r="AI282" s="589"/>
      <c r="AJ282" s="587"/>
      <c r="AK282" s="588"/>
      <c r="AL282" s="589"/>
      <c r="AM282" s="587"/>
      <c r="AN282" s="588"/>
      <c r="AO282" s="589"/>
      <c r="AP282" s="587"/>
      <c r="AQ282" s="588"/>
      <c r="AR282" s="589"/>
      <c r="AS282" s="587"/>
      <c r="AT282" s="588"/>
      <c r="AU282" s="589"/>
      <c r="AV282" s="587"/>
      <c r="AW282" s="588"/>
      <c r="AX282" s="589"/>
      <c r="AY282" s="587"/>
      <c r="AZ282" s="588"/>
      <c r="BA282" s="589"/>
      <c r="BB282" s="587"/>
      <c r="BC282" s="588"/>
      <c r="BD282" s="589"/>
    </row>
    <row r="283" spans="1:56" x14ac:dyDescent="0.2">
      <c r="A283" s="133"/>
      <c r="B283" s="149" t="s">
        <v>121</v>
      </c>
      <c r="C283" s="131"/>
      <c r="D283" s="131"/>
      <c r="E283" s="173">
        <f t="shared" si="288"/>
        <v>0</v>
      </c>
      <c r="F283" s="131"/>
      <c r="G283" s="131"/>
      <c r="H283" s="152">
        <f t="shared" si="289"/>
        <v>0</v>
      </c>
      <c r="I283" s="130"/>
      <c r="J283" s="131"/>
      <c r="K283" s="152"/>
      <c r="L283" s="130"/>
      <c r="M283" s="131"/>
      <c r="N283" s="132"/>
      <c r="O283" s="587"/>
      <c r="P283" s="588"/>
      <c r="Q283" s="589"/>
      <c r="R283" s="587"/>
      <c r="S283" s="588"/>
      <c r="T283" s="589"/>
      <c r="U283" s="587"/>
      <c r="V283" s="588"/>
      <c r="W283" s="589"/>
      <c r="X283" s="587"/>
      <c r="Y283" s="588"/>
      <c r="Z283" s="589"/>
      <c r="AA283" s="587"/>
      <c r="AB283" s="588"/>
      <c r="AC283" s="589"/>
      <c r="AD283" s="587"/>
      <c r="AE283" s="588"/>
      <c r="AF283" s="589"/>
      <c r="AG283" s="587"/>
      <c r="AH283" s="588"/>
      <c r="AI283" s="589"/>
      <c r="AJ283" s="587"/>
      <c r="AK283" s="588"/>
      <c r="AL283" s="589"/>
      <c r="AM283" s="587"/>
      <c r="AN283" s="588"/>
      <c r="AO283" s="589"/>
      <c r="AP283" s="587"/>
      <c r="AQ283" s="588"/>
      <c r="AR283" s="589"/>
      <c r="AS283" s="587"/>
      <c r="AT283" s="588"/>
      <c r="AU283" s="589"/>
      <c r="AV283" s="587"/>
      <c r="AW283" s="588"/>
      <c r="AX283" s="589"/>
      <c r="AY283" s="587"/>
      <c r="AZ283" s="588"/>
      <c r="BA283" s="589"/>
      <c r="BB283" s="587"/>
      <c r="BC283" s="588"/>
      <c r="BD283" s="589"/>
    </row>
    <row r="284" spans="1:56" x14ac:dyDescent="0.2">
      <c r="A284" s="133"/>
      <c r="B284" s="149" t="s">
        <v>122</v>
      </c>
      <c r="C284" s="131">
        <v>3080</v>
      </c>
      <c r="D284" s="131">
        <v>3234</v>
      </c>
      <c r="E284" s="173">
        <f t="shared" si="288"/>
        <v>5</v>
      </c>
      <c r="F284" s="131">
        <v>7894</v>
      </c>
      <c r="G284" s="131">
        <v>8106</v>
      </c>
      <c r="H284" s="152">
        <f t="shared" si="289"/>
        <v>2.6855839878388648</v>
      </c>
      <c r="I284" s="130"/>
      <c r="J284" s="131"/>
      <c r="K284" s="152"/>
      <c r="L284" s="130"/>
      <c r="M284" s="131"/>
      <c r="N284" s="132"/>
      <c r="O284" s="587"/>
      <c r="P284" s="588"/>
      <c r="Q284" s="589"/>
      <c r="R284" s="587"/>
      <c r="S284" s="588"/>
      <c r="T284" s="589"/>
      <c r="U284" s="587"/>
      <c r="V284" s="588"/>
      <c r="W284" s="589"/>
      <c r="X284" s="587"/>
      <c r="Y284" s="588"/>
      <c r="Z284" s="589"/>
      <c r="AA284" s="587"/>
      <c r="AB284" s="588"/>
      <c r="AC284" s="589"/>
      <c r="AD284" s="587"/>
      <c r="AE284" s="588"/>
      <c r="AF284" s="589"/>
      <c r="AG284" s="587"/>
      <c r="AH284" s="588"/>
      <c r="AI284" s="589"/>
      <c r="AJ284" s="587"/>
      <c r="AK284" s="588"/>
      <c r="AL284" s="589"/>
      <c r="AM284" s="587"/>
      <c r="AN284" s="588"/>
      <c r="AO284" s="589"/>
      <c r="AP284" s="587"/>
      <c r="AQ284" s="588"/>
      <c r="AR284" s="589"/>
      <c r="AS284" s="587"/>
      <c r="AT284" s="588"/>
      <c r="AU284" s="589"/>
      <c r="AV284" s="587"/>
      <c r="AW284" s="588"/>
      <c r="AX284" s="589"/>
      <c r="AY284" s="587"/>
      <c r="AZ284" s="588"/>
      <c r="BA284" s="589"/>
      <c r="BB284" s="587"/>
      <c r="BC284" s="588"/>
      <c r="BD284" s="589"/>
    </row>
    <row r="285" spans="1:56" x14ac:dyDescent="0.2">
      <c r="A285" s="133"/>
      <c r="B285" s="149" t="s">
        <v>58</v>
      </c>
      <c r="C285" s="131">
        <v>3017</v>
      </c>
      <c r="D285" s="131">
        <v>3084</v>
      </c>
      <c r="E285" s="173">
        <f t="shared" si="288"/>
        <v>2.2207490884985086</v>
      </c>
      <c r="F285" s="131">
        <v>7488</v>
      </c>
      <c r="G285" s="131">
        <v>7488</v>
      </c>
      <c r="H285" s="152">
        <f t="shared" si="289"/>
        <v>0</v>
      </c>
      <c r="I285" s="130"/>
      <c r="J285" s="131"/>
      <c r="K285" s="152"/>
      <c r="L285" s="130"/>
      <c r="M285" s="131"/>
      <c r="N285" s="132"/>
      <c r="O285" s="587"/>
      <c r="P285" s="588"/>
      <c r="Q285" s="589"/>
      <c r="R285" s="587"/>
      <c r="S285" s="588"/>
      <c r="T285" s="589"/>
      <c r="U285" s="587"/>
      <c r="V285" s="588"/>
      <c r="W285" s="589"/>
      <c r="X285" s="587"/>
      <c r="Y285" s="588"/>
      <c r="Z285" s="589"/>
      <c r="AA285" s="587"/>
      <c r="AB285" s="588"/>
      <c r="AC285" s="589"/>
      <c r="AD285" s="587"/>
      <c r="AE285" s="588"/>
      <c r="AF285" s="589"/>
      <c r="AG285" s="587"/>
      <c r="AH285" s="588"/>
      <c r="AI285" s="589"/>
      <c r="AJ285" s="587"/>
      <c r="AK285" s="588"/>
      <c r="AL285" s="589"/>
      <c r="AM285" s="587"/>
      <c r="AN285" s="588"/>
      <c r="AO285" s="589"/>
      <c r="AP285" s="587"/>
      <c r="AQ285" s="588"/>
      <c r="AR285" s="589"/>
      <c r="AS285" s="587"/>
      <c r="AT285" s="588"/>
      <c r="AU285" s="589"/>
      <c r="AV285" s="587"/>
      <c r="AW285" s="588"/>
      <c r="AX285" s="589"/>
      <c r="AY285" s="587"/>
      <c r="AZ285" s="588"/>
      <c r="BA285" s="589"/>
      <c r="BB285" s="587"/>
      <c r="BC285" s="588"/>
      <c r="BD285" s="589"/>
    </row>
    <row r="286" spans="1:56" s="135" customFormat="1" ht="20.25" customHeight="1" x14ac:dyDescent="0.25">
      <c r="A286" s="134"/>
      <c r="B286" s="209" t="s">
        <v>128</v>
      </c>
      <c r="C286" s="151">
        <v>3058</v>
      </c>
      <c r="D286" s="151">
        <v>3120</v>
      </c>
      <c r="E286" s="174">
        <f t="shared" si="288"/>
        <v>2.0274689339437542</v>
      </c>
      <c r="F286" s="151">
        <v>7894</v>
      </c>
      <c r="G286" s="151">
        <v>8160</v>
      </c>
      <c r="H286" s="153">
        <f t="shared" si="289"/>
        <v>3.3696478337978211</v>
      </c>
      <c r="I286" s="203"/>
      <c r="J286" s="151"/>
      <c r="K286" s="153"/>
      <c r="L286" s="203"/>
      <c r="M286" s="151"/>
      <c r="N286" s="148"/>
      <c r="O286" s="590"/>
      <c r="P286" s="591"/>
      <c r="Q286" s="592"/>
      <c r="R286" s="590"/>
      <c r="S286" s="591"/>
      <c r="T286" s="592"/>
      <c r="U286" s="590"/>
      <c r="V286" s="591"/>
      <c r="W286" s="592"/>
      <c r="X286" s="590"/>
      <c r="Y286" s="591"/>
      <c r="Z286" s="592"/>
      <c r="AA286" s="590"/>
      <c r="AB286" s="591"/>
      <c r="AC286" s="592"/>
      <c r="AD286" s="590"/>
      <c r="AE286" s="591"/>
      <c r="AF286" s="592"/>
      <c r="AG286" s="590"/>
      <c r="AH286" s="591"/>
      <c r="AI286" s="592"/>
      <c r="AJ286" s="590"/>
      <c r="AK286" s="591"/>
      <c r="AL286" s="592"/>
      <c r="AM286" s="590"/>
      <c r="AN286" s="591"/>
      <c r="AO286" s="592"/>
      <c r="AP286" s="590"/>
      <c r="AQ286" s="591"/>
      <c r="AR286" s="592"/>
      <c r="AS286" s="590"/>
      <c r="AT286" s="591"/>
      <c r="AU286" s="592"/>
      <c r="AV286" s="590"/>
      <c r="AW286" s="591"/>
      <c r="AX286" s="592"/>
      <c r="AY286" s="590"/>
      <c r="AZ286" s="591"/>
      <c r="BA286" s="592"/>
      <c r="BB286" s="590"/>
      <c r="BC286" s="591"/>
      <c r="BD286" s="592"/>
    </row>
    <row r="287" spans="1:56" x14ac:dyDescent="0.2">
      <c r="A287" s="133"/>
      <c r="B287" s="149" t="s">
        <v>59</v>
      </c>
      <c r="C287" s="131"/>
      <c r="D287" s="131"/>
      <c r="E287" s="173">
        <f t="shared" si="288"/>
        <v>0</v>
      </c>
      <c r="F287" s="131"/>
      <c r="G287" s="131"/>
      <c r="H287" s="152">
        <f t="shared" si="289"/>
        <v>0</v>
      </c>
      <c r="I287" s="130"/>
      <c r="J287" s="131"/>
      <c r="K287" s="152"/>
      <c r="L287" s="130"/>
      <c r="M287" s="131"/>
      <c r="N287" s="132"/>
      <c r="O287" s="587"/>
      <c r="P287" s="588"/>
      <c r="Q287" s="589"/>
      <c r="R287" s="587"/>
      <c r="S287" s="588"/>
      <c r="T287" s="589"/>
      <c r="U287" s="587"/>
      <c r="V287" s="588"/>
      <c r="W287" s="589"/>
      <c r="X287" s="587"/>
      <c r="Y287" s="588"/>
      <c r="Z287" s="589"/>
      <c r="AA287" s="587"/>
      <c r="AB287" s="588"/>
      <c r="AC287" s="589"/>
      <c r="AD287" s="587"/>
      <c r="AE287" s="588"/>
      <c r="AF287" s="589"/>
      <c r="AG287" s="587"/>
      <c r="AH287" s="588"/>
      <c r="AI287" s="589"/>
      <c r="AJ287" s="587"/>
      <c r="AK287" s="588"/>
      <c r="AL287" s="589"/>
      <c r="AM287" s="587"/>
      <c r="AN287" s="588"/>
      <c r="AO287" s="589"/>
      <c r="AP287" s="587"/>
      <c r="AQ287" s="588"/>
      <c r="AR287" s="589"/>
      <c r="AS287" s="587"/>
      <c r="AT287" s="588"/>
      <c r="AU287" s="589"/>
      <c r="AV287" s="587"/>
      <c r="AW287" s="588"/>
      <c r="AX287" s="589"/>
      <c r="AY287" s="587"/>
      <c r="AZ287" s="588"/>
      <c r="BA287" s="589"/>
      <c r="BB287" s="587"/>
      <c r="BC287" s="588"/>
      <c r="BD287" s="589"/>
    </row>
    <row r="288" spans="1:56" x14ac:dyDescent="0.2">
      <c r="A288" s="133"/>
      <c r="B288" s="149" t="s">
        <v>111</v>
      </c>
      <c r="C288" s="131"/>
      <c r="D288" s="131"/>
      <c r="E288" s="173">
        <f t="shared" si="288"/>
        <v>0</v>
      </c>
      <c r="F288" s="131"/>
      <c r="G288" s="131"/>
      <c r="H288" s="152">
        <f t="shared" si="289"/>
        <v>0</v>
      </c>
      <c r="I288" s="130"/>
      <c r="J288" s="131"/>
      <c r="K288" s="152"/>
      <c r="L288" s="130"/>
      <c r="M288" s="131"/>
      <c r="N288" s="132"/>
      <c r="O288" s="587"/>
      <c r="P288" s="588"/>
      <c r="Q288" s="589"/>
      <c r="R288" s="587"/>
      <c r="S288" s="588"/>
      <c r="T288" s="589"/>
      <c r="U288" s="587"/>
      <c r="V288" s="588"/>
      <c r="W288" s="589"/>
      <c r="X288" s="587"/>
      <c r="Y288" s="588"/>
      <c r="Z288" s="589"/>
      <c r="AA288" s="587"/>
      <c r="AB288" s="588"/>
      <c r="AC288" s="589"/>
      <c r="AD288" s="587"/>
      <c r="AE288" s="588"/>
      <c r="AF288" s="589"/>
      <c r="AG288" s="587"/>
      <c r="AH288" s="588"/>
      <c r="AI288" s="589"/>
      <c r="AJ288" s="587"/>
      <c r="AK288" s="588"/>
      <c r="AL288" s="589"/>
      <c r="AM288" s="587"/>
      <c r="AN288" s="588"/>
      <c r="AO288" s="589"/>
      <c r="AP288" s="587"/>
      <c r="AQ288" s="588"/>
      <c r="AR288" s="589"/>
      <c r="AS288" s="587"/>
      <c r="AT288" s="588"/>
      <c r="AU288" s="589"/>
      <c r="AV288" s="587"/>
      <c r="AW288" s="588"/>
      <c r="AX288" s="589"/>
      <c r="AY288" s="587"/>
      <c r="AZ288" s="588"/>
      <c r="BA288" s="589"/>
      <c r="BB288" s="587"/>
      <c r="BC288" s="588"/>
      <c r="BD288" s="589"/>
    </row>
    <row r="289" spans="1:56" x14ac:dyDescent="0.2">
      <c r="A289" s="133"/>
      <c r="B289" s="149" t="s">
        <v>112</v>
      </c>
      <c r="C289" s="131">
        <v>3623</v>
      </c>
      <c r="D289" s="131">
        <v>4025</v>
      </c>
      <c r="E289" s="174">
        <f>IF(C289&gt;0,(((D289-C289)/C289)*100),0)</f>
        <v>11.095776980402981</v>
      </c>
      <c r="F289" s="131">
        <v>7525</v>
      </c>
      <c r="G289" s="131">
        <v>7525</v>
      </c>
      <c r="H289" s="152">
        <f t="shared" si="289"/>
        <v>0</v>
      </c>
      <c r="I289" s="130"/>
      <c r="J289" s="131"/>
      <c r="K289" s="152"/>
      <c r="L289" s="130"/>
      <c r="M289" s="131"/>
      <c r="N289" s="132"/>
      <c r="O289" s="587"/>
      <c r="P289" s="588"/>
      <c r="Q289" s="589"/>
      <c r="R289" s="587"/>
      <c r="S289" s="588"/>
      <c r="T289" s="589"/>
      <c r="U289" s="587"/>
      <c r="V289" s="588"/>
      <c r="W289" s="589"/>
      <c r="X289" s="587"/>
      <c r="Y289" s="588"/>
      <c r="Z289" s="589"/>
      <c r="AA289" s="587"/>
      <c r="AB289" s="588"/>
      <c r="AC289" s="589"/>
      <c r="AD289" s="587"/>
      <c r="AE289" s="588"/>
      <c r="AF289" s="589"/>
      <c r="AG289" s="587"/>
      <c r="AH289" s="588"/>
      <c r="AI289" s="589"/>
      <c r="AJ289" s="587"/>
      <c r="AK289" s="588"/>
      <c r="AL289" s="589"/>
      <c r="AM289" s="587"/>
      <c r="AN289" s="588"/>
      <c r="AO289" s="589"/>
      <c r="AP289" s="587"/>
      <c r="AQ289" s="588"/>
      <c r="AR289" s="589"/>
      <c r="AS289" s="587"/>
      <c r="AT289" s="588"/>
      <c r="AU289" s="589"/>
      <c r="AV289" s="587"/>
      <c r="AW289" s="588"/>
      <c r="AX289" s="589"/>
      <c r="AY289" s="587"/>
      <c r="AZ289" s="588"/>
      <c r="BA289" s="589"/>
      <c r="BB289" s="587"/>
      <c r="BC289" s="588"/>
      <c r="BD289" s="589"/>
    </row>
    <row r="290" spans="1:56" s="135" customFormat="1" ht="21.75" customHeight="1" x14ac:dyDescent="0.25">
      <c r="A290" s="134"/>
      <c r="B290" s="210" t="s">
        <v>109</v>
      </c>
      <c r="C290" s="151">
        <v>3623</v>
      </c>
      <c r="D290" s="151">
        <v>4025</v>
      </c>
      <c r="E290" s="174">
        <f>IF(C290&gt;0,(((D290-C290)/C290)*100),0)</f>
        <v>11.095776980402981</v>
      </c>
      <c r="F290" s="151">
        <v>7525</v>
      </c>
      <c r="G290" s="151">
        <v>7525</v>
      </c>
      <c r="H290" s="153">
        <f t="shared" si="289"/>
        <v>0</v>
      </c>
      <c r="I290" s="203"/>
      <c r="J290" s="151"/>
      <c r="K290" s="153"/>
      <c r="L290" s="203"/>
      <c r="M290" s="151"/>
      <c r="N290" s="148"/>
      <c r="O290" s="590"/>
      <c r="P290" s="591"/>
      <c r="Q290" s="592"/>
      <c r="R290" s="590"/>
      <c r="S290" s="591"/>
      <c r="T290" s="592"/>
      <c r="U290" s="590"/>
      <c r="V290" s="591"/>
      <c r="W290" s="592"/>
      <c r="X290" s="590"/>
      <c r="Y290" s="591"/>
      <c r="Z290" s="592"/>
      <c r="AA290" s="590"/>
      <c r="AB290" s="591"/>
      <c r="AC290" s="592"/>
      <c r="AD290" s="590"/>
      <c r="AE290" s="591"/>
      <c r="AF290" s="592"/>
      <c r="AG290" s="590"/>
      <c r="AH290" s="591"/>
      <c r="AI290" s="592"/>
      <c r="AJ290" s="590"/>
      <c r="AK290" s="591"/>
      <c r="AL290" s="592"/>
      <c r="AM290" s="590"/>
      <c r="AN290" s="591"/>
      <c r="AO290" s="592"/>
      <c r="AP290" s="590"/>
      <c r="AQ290" s="591"/>
      <c r="AR290" s="592"/>
      <c r="AS290" s="590"/>
      <c r="AT290" s="591"/>
      <c r="AU290" s="592"/>
      <c r="AV290" s="590"/>
      <c r="AW290" s="591"/>
      <c r="AX290" s="592"/>
      <c r="AY290" s="590"/>
      <c r="AZ290" s="591"/>
      <c r="BA290" s="592"/>
      <c r="BB290" s="590"/>
      <c r="BC290" s="591"/>
      <c r="BD290" s="592"/>
    </row>
    <row r="291" spans="1:56" x14ac:dyDescent="0.2">
      <c r="A291" s="136"/>
      <c r="B291" s="211" t="s">
        <v>60</v>
      </c>
      <c r="C291" s="205"/>
      <c r="D291" s="137"/>
      <c r="E291" s="175"/>
      <c r="F291" s="205"/>
      <c r="G291" s="137"/>
      <c r="H291" s="201"/>
      <c r="I291" s="204"/>
      <c r="J291" s="137"/>
      <c r="K291" s="201"/>
      <c r="L291" s="204"/>
      <c r="M291" s="137"/>
      <c r="N291" s="201"/>
      <c r="O291" s="204">
        <v>12690</v>
      </c>
      <c r="P291" s="137">
        <v>15666</v>
      </c>
      <c r="Q291" s="598">
        <f t="shared" ref="Q291" si="292">IF(O291&gt;0,(((P291-O291)/O291)*100),0)</f>
        <v>23.451536643026007</v>
      </c>
      <c r="R291" s="204">
        <v>30406</v>
      </c>
      <c r="S291" s="137">
        <v>31350</v>
      </c>
      <c r="T291" s="138">
        <f t="shared" ref="T291" si="293">IF(R291&gt;0,(((S291-R291)/R291)*100),0)</f>
        <v>3.1046503979477733</v>
      </c>
      <c r="U291" s="204">
        <v>21137</v>
      </c>
      <c r="V291" s="137">
        <v>22164</v>
      </c>
      <c r="W291" s="138">
        <f t="shared" ref="W291" si="294">IF(U291&gt;0,(((V291-U291)/U291)*100),0)</f>
        <v>4.858778445380139</v>
      </c>
      <c r="X291" s="204">
        <v>47837</v>
      </c>
      <c r="Y291" s="137">
        <v>49929</v>
      </c>
      <c r="Z291" s="138">
        <f t="shared" ref="Z291" si="295">IF(X291&gt;0,(((Y291-X291)/X291)*100),0)</f>
        <v>4.3731839371198022</v>
      </c>
      <c r="AA291" s="204">
        <v>15680</v>
      </c>
      <c r="AB291" s="137">
        <v>17402</v>
      </c>
      <c r="AC291" s="138">
        <f t="shared" ref="AC291" si="296">IF(AA291&gt;0,(((AB291-AA291)/AA291)*100),0)</f>
        <v>10.982142857142858</v>
      </c>
      <c r="AD291" s="204">
        <v>41516</v>
      </c>
      <c r="AE291" s="137">
        <v>43156</v>
      </c>
      <c r="AF291" s="138">
        <f t="shared" ref="AF291" si="297">IF(AD291&gt;0,(((AE291-AD291)/AD291)*100),0)</f>
        <v>3.9502842277676078</v>
      </c>
      <c r="AG291" s="204">
        <v>12690</v>
      </c>
      <c r="AH291" s="137">
        <v>15446</v>
      </c>
      <c r="AI291" s="598">
        <f t="shared" ref="AI291" si="298">IF(AG291&gt;0,(((AH291-AG291)/AG291)*100),0)</f>
        <v>21.717888100866826</v>
      </c>
      <c r="AJ291" s="204">
        <v>30406</v>
      </c>
      <c r="AK291" s="137">
        <v>34498</v>
      </c>
      <c r="AL291" s="138">
        <f t="shared" ref="AL291" si="299">IF(AJ291&gt;0,(((AK291-AJ291)/AJ291)*100),0)</f>
        <v>13.457870157205814</v>
      </c>
      <c r="AM291" s="204"/>
      <c r="AN291" s="137"/>
      <c r="AO291" s="138">
        <f t="shared" ref="AO291" si="300">IF(AM291&gt;0,(((AN291-AM291)/AM291)*100),0)</f>
        <v>0</v>
      </c>
      <c r="AP291" s="204"/>
      <c r="AQ291" s="137"/>
      <c r="AR291" s="138">
        <f t="shared" ref="AR291" si="301">IF(AP291&gt;0,(((AQ291-AP291)/AP291)*100),0)</f>
        <v>0</v>
      </c>
      <c r="AS291" s="204">
        <v>19950</v>
      </c>
      <c r="AT291" s="137">
        <v>20950</v>
      </c>
      <c r="AU291" s="138">
        <f t="shared" ref="AU291" si="302">IF(AS291&gt;0,(((AT291-AS291)/AS291)*100),0)</f>
        <v>5.0125313283208017</v>
      </c>
      <c r="AV291" s="204">
        <v>49950</v>
      </c>
      <c r="AW291" s="137">
        <v>50950</v>
      </c>
      <c r="AX291" s="138">
        <f t="shared" ref="AX291" si="303">IF(AV291&gt;0,(((AW291-AV291)/AV291)*100),0)</f>
        <v>2.0020020020020022</v>
      </c>
      <c r="AY291" s="204"/>
      <c r="AZ291" s="137"/>
      <c r="BA291" s="138">
        <f t="shared" ref="BA291" si="304">IF(AY291&gt;0,(((AZ291-AY291)/AY291)*100),0)</f>
        <v>0</v>
      </c>
      <c r="BB291" s="204"/>
      <c r="BC291" s="137"/>
      <c r="BD291" s="138">
        <f t="shared" ref="BD291" si="305">IF(BB291&gt;0,(((BC291-BB291)/BB291)*100),0)</f>
        <v>0</v>
      </c>
    </row>
    <row r="292" spans="1:56" x14ac:dyDescent="0.2">
      <c r="E292" s="176"/>
      <c r="H292" s="139"/>
      <c r="K292" s="139"/>
      <c r="N292" s="139"/>
      <c r="Q292" s="139"/>
      <c r="T292" s="139"/>
      <c r="W292" s="139"/>
      <c r="Z292" s="139"/>
      <c r="AC292" s="139"/>
      <c r="AF292" s="139"/>
      <c r="AI292" s="139"/>
      <c r="AL292" s="139"/>
      <c r="AO292" s="139"/>
      <c r="AR292" s="139"/>
      <c r="AU292" s="139"/>
      <c r="AX292" s="139"/>
      <c r="BA292" s="139"/>
      <c r="BD292" s="139"/>
    </row>
  </sheetData>
  <pageMargins left="0.5" right="0.5" top="1" bottom="1" header="0.5" footer="0.75"/>
  <pageSetup scale="75" pageOrder="overThenDown" orientation="landscape" r:id="rId1"/>
  <headerFooter alignWithMargins="0">
    <oddHeader>&amp;L&amp;"Arial,Bold"&amp;10SREB-State Data Exchange&amp;C&amp;"Arial,Bold"&amp;10Preliminary Tables&amp;R&amp;"Arial,Bold"&amp;10Part 7: Median Annual Tuition and Fees</oddHeader>
    <oddFooter>&amp;L&amp;"Arial,Bold"&amp;10For Agency Review Only&amp;R&amp;"Arial,Bold"&amp;10October 2009</oddFooter>
  </headerFooter>
  <rowBreaks count="15" manualBreakCount="15">
    <brk id="36" max="16383" man="1"/>
    <brk id="53" max="16383" man="1"/>
    <brk id="70" max="16383" man="1"/>
    <brk id="87" max="16383" man="1"/>
    <brk id="104" max="16383" man="1"/>
    <brk id="121" max="16383" man="1"/>
    <brk id="138" max="16383" man="1"/>
    <brk id="155" max="16383" man="1"/>
    <brk id="172" max="16383" man="1"/>
    <brk id="189" max="16383" man="1"/>
    <brk id="206" max="16383" man="1"/>
    <brk id="223" max="16383" man="1"/>
    <brk id="240" max="16383" man="1"/>
    <brk id="257" max="16383" man="1"/>
    <brk id="274" max="16383" man="1"/>
  </rowBreaks>
  <colBreaks count="2" manualBreakCount="2">
    <brk id="20" min="19" max="290" man="1"/>
    <brk id="38" min="19" max="290"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2"/>
  </sheetPr>
  <dimension ref="A1:AQ742"/>
  <sheetViews>
    <sheetView zoomScaleNormal="100" workbookViewId="0">
      <pane xSplit="5" ySplit="5" topLeftCell="F6" activePane="bottomRight" state="frozen"/>
      <selection pane="topRight" activeCell="F1" sqref="F1"/>
      <selection pane="bottomLeft" activeCell="A6" sqref="A6"/>
      <selection pane="bottomRight" activeCell="F6" sqref="F6"/>
    </sheetView>
  </sheetViews>
  <sheetFormatPr defaultColWidth="9" defaultRowHeight="12.75" x14ac:dyDescent="0.2"/>
  <cols>
    <col min="1" max="1" width="6" style="120" customWidth="1"/>
    <col min="2" max="2" width="30.625" style="121" customWidth="1"/>
    <col min="3" max="3" width="20.25" style="121" customWidth="1"/>
    <col min="4" max="4" width="12.25" style="120" customWidth="1"/>
    <col min="5" max="5" width="7.125" style="120" bestFit="1" customWidth="1"/>
    <col min="6" max="6" width="8.625" style="84" customWidth="1"/>
    <col min="7" max="7" width="9.25" style="200" customWidth="1"/>
    <col min="8" max="8" width="9.875" style="84" customWidth="1"/>
    <col min="9" max="9" width="9.125" style="200" customWidth="1"/>
    <col min="10" max="10" width="8.625" style="243" customWidth="1"/>
    <col min="11" max="11" width="8.5" style="200" customWidth="1"/>
    <col min="12" max="12" width="9.875" style="84" customWidth="1"/>
    <col min="13" max="13" width="8.875" style="200" customWidth="1"/>
    <col min="14" max="14" width="8.625" style="244" customWidth="1"/>
    <col min="15" max="15" width="8" style="200" customWidth="1"/>
    <col min="16" max="16" width="9.875" style="84" customWidth="1"/>
    <col min="17" max="17" width="8.5" style="200" customWidth="1"/>
    <col min="18" max="18" width="8.625" style="84" customWidth="1"/>
    <col min="19" max="19" width="8.375" style="200" customWidth="1"/>
    <col min="20" max="20" width="9.875" style="84" customWidth="1"/>
    <col min="21" max="21" width="8.25" style="200" customWidth="1"/>
    <col min="22" max="22" width="8.625" style="84" customWidth="1"/>
    <col min="23" max="23" width="7.875" style="200" customWidth="1"/>
    <col min="24" max="24" width="9.875" style="84" customWidth="1"/>
    <col min="25" max="25" width="10.5" style="200" customWidth="1"/>
    <col min="26" max="26" width="8.625" style="84" customWidth="1"/>
    <col min="27" max="27" width="10.5" style="200" customWidth="1"/>
    <col min="28" max="28" width="9.875" style="84" customWidth="1"/>
    <col min="29" max="29" width="10.5" style="200" customWidth="1"/>
    <col min="30" max="30" width="8.625" style="84" customWidth="1"/>
    <col min="31" max="31" width="10.5" style="200" customWidth="1"/>
    <col min="32" max="32" width="9.875" style="84" customWidth="1"/>
    <col min="33" max="33" width="10.5" style="200" customWidth="1"/>
    <col min="34" max="34" width="8.625" style="84" customWidth="1"/>
    <col min="35" max="35" width="10.5" style="200" customWidth="1"/>
    <col min="36" max="36" width="9.875" style="84" customWidth="1"/>
    <col min="37" max="37" width="10.5" style="200" customWidth="1"/>
    <col min="38" max="38" width="8.625" style="84" customWidth="1"/>
    <col min="39" max="39" width="10.5" style="200" customWidth="1"/>
    <col min="40" max="40" width="9.875" style="84" customWidth="1"/>
    <col min="41" max="41" width="10.5" style="200" customWidth="1"/>
    <col min="42" max="16384" width="9" style="84"/>
  </cols>
  <sheetData>
    <row r="1" spans="1:43" ht="18.75" thickBot="1" x14ac:dyDescent="0.3">
      <c r="A1" s="219" t="s">
        <v>345</v>
      </c>
      <c r="B1" s="219"/>
      <c r="C1" s="219"/>
      <c r="D1" s="219"/>
      <c r="E1" s="219"/>
      <c r="J1" s="220"/>
      <c r="N1" s="220"/>
      <c r="R1" s="220"/>
      <c r="V1" s="220"/>
      <c r="Z1" s="220"/>
      <c r="AD1" s="220"/>
      <c r="AH1" s="220"/>
      <c r="AL1" s="220"/>
      <c r="AO1" s="221"/>
    </row>
    <row r="2" spans="1:43" s="247" customFormat="1" ht="15" customHeight="1" thickTop="1" x14ac:dyDescent="0.25">
      <c r="A2" s="222" t="s">
        <v>346</v>
      </c>
      <c r="F2" s="223" t="s">
        <v>143</v>
      </c>
      <c r="G2" s="206"/>
      <c r="H2" s="206"/>
      <c r="I2" s="206"/>
      <c r="J2" s="223" t="s">
        <v>144</v>
      </c>
      <c r="K2" s="206"/>
      <c r="L2" s="206"/>
      <c r="M2" s="206"/>
      <c r="N2" s="223" t="s">
        <v>63</v>
      </c>
      <c r="O2" s="206"/>
      <c r="P2" s="206"/>
      <c r="Q2" s="206"/>
      <c r="R2" s="223" t="s">
        <v>64</v>
      </c>
      <c r="S2" s="206"/>
      <c r="T2" s="206"/>
      <c r="U2" s="206"/>
      <c r="V2" s="223" t="s">
        <v>65</v>
      </c>
      <c r="W2" s="206"/>
      <c r="X2" s="206"/>
      <c r="Y2" s="206"/>
      <c r="Z2" s="223" t="s">
        <v>66</v>
      </c>
      <c r="AA2" s="206"/>
      <c r="AB2" s="206"/>
      <c r="AC2" s="206"/>
      <c r="AD2" s="223" t="s">
        <v>67</v>
      </c>
      <c r="AE2" s="206"/>
      <c r="AF2" s="206"/>
      <c r="AG2" s="206"/>
      <c r="AH2" s="223" t="s">
        <v>145</v>
      </c>
      <c r="AI2" s="206"/>
      <c r="AJ2" s="206"/>
      <c r="AK2" s="206"/>
      <c r="AL2" s="223" t="s">
        <v>132</v>
      </c>
      <c r="AM2" s="206"/>
      <c r="AN2" s="206"/>
      <c r="AO2" s="224"/>
      <c r="AP2" s="248"/>
      <c r="AQ2" s="248"/>
    </row>
    <row r="3" spans="1:43" s="252" customFormat="1" ht="15" customHeight="1" x14ac:dyDescent="0.2">
      <c r="A3" s="628" t="s">
        <v>347</v>
      </c>
      <c r="B3" s="629"/>
      <c r="C3" s="629"/>
      <c r="D3" s="629"/>
      <c r="E3" s="629"/>
      <c r="F3" s="225" t="s">
        <v>277</v>
      </c>
      <c r="G3" s="249"/>
      <c r="H3" s="225" t="s">
        <v>278</v>
      </c>
      <c r="I3" s="226"/>
      <c r="J3" s="225" t="s">
        <v>277</v>
      </c>
      <c r="K3" s="249"/>
      <c r="L3" s="225" t="s">
        <v>278</v>
      </c>
      <c r="M3" s="226"/>
      <c r="N3" s="225" t="s">
        <v>277</v>
      </c>
      <c r="O3" s="249"/>
      <c r="P3" s="225" t="s">
        <v>278</v>
      </c>
      <c r="Q3" s="226"/>
      <c r="R3" s="225" t="s">
        <v>277</v>
      </c>
      <c r="S3" s="249"/>
      <c r="T3" s="225" t="s">
        <v>278</v>
      </c>
      <c r="U3" s="226"/>
      <c r="V3" s="225" t="s">
        <v>277</v>
      </c>
      <c r="W3" s="249"/>
      <c r="X3" s="225" t="s">
        <v>278</v>
      </c>
      <c r="Y3" s="226"/>
      <c r="Z3" s="225" t="s">
        <v>277</v>
      </c>
      <c r="AA3" s="249"/>
      <c r="AB3" s="225" t="s">
        <v>278</v>
      </c>
      <c r="AC3" s="226"/>
      <c r="AD3" s="225" t="s">
        <v>277</v>
      </c>
      <c r="AE3" s="249"/>
      <c r="AF3" s="225" t="s">
        <v>278</v>
      </c>
      <c r="AG3" s="226"/>
      <c r="AH3" s="225" t="s">
        <v>277</v>
      </c>
      <c r="AI3" s="249"/>
      <c r="AJ3" s="225" t="s">
        <v>278</v>
      </c>
      <c r="AK3" s="226"/>
      <c r="AL3" s="225" t="s">
        <v>277</v>
      </c>
      <c r="AM3" s="249"/>
      <c r="AN3" s="225" t="s">
        <v>278</v>
      </c>
      <c r="AO3" s="249"/>
      <c r="AP3" s="250"/>
      <c r="AQ3" s="251"/>
    </row>
    <row r="4" spans="1:43" s="252" customFormat="1" ht="27.75" customHeight="1" x14ac:dyDescent="0.2">
      <c r="A4" s="253" t="s">
        <v>131</v>
      </c>
      <c r="B4" s="254" t="s">
        <v>77</v>
      </c>
      <c r="C4" s="254" t="s">
        <v>348</v>
      </c>
      <c r="D4" s="255" t="s">
        <v>314</v>
      </c>
      <c r="E4" s="256" t="s">
        <v>78</v>
      </c>
      <c r="F4" s="227" t="s">
        <v>349</v>
      </c>
      <c r="G4" s="228" t="s">
        <v>409</v>
      </c>
      <c r="H4" s="227" t="s">
        <v>349</v>
      </c>
      <c r="I4" s="228" t="s">
        <v>409</v>
      </c>
      <c r="J4" s="227" t="s">
        <v>349</v>
      </c>
      <c r="K4" s="228" t="s">
        <v>409</v>
      </c>
      <c r="L4" s="227" t="s">
        <v>349</v>
      </c>
      <c r="M4" s="228" t="s">
        <v>409</v>
      </c>
      <c r="N4" s="227" t="s">
        <v>349</v>
      </c>
      <c r="O4" s="228" t="s">
        <v>409</v>
      </c>
      <c r="P4" s="227" t="s">
        <v>349</v>
      </c>
      <c r="Q4" s="228" t="s">
        <v>409</v>
      </c>
      <c r="R4" s="227" t="s">
        <v>349</v>
      </c>
      <c r="S4" s="228" t="s">
        <v>409</v>
      </c>
      <c r="T4" s="227" t="s">
        <v>349</v>
      </c>
      <c r="U4" s="228" t="s">
        <v>409</v>
      </c>
      <c r="V4" s="227" t="s">
        <v>349</v>
      </c>
      <c r="W4" s="228" t="s">
        <v>409</v>
      </c>
      <c r="X4" s="227" t="s">
        <v>349</v>
      </c>
      <c r="Y4" s="228" t="s">
        <v>409</v>
      </c>
      <c r="Z4" s="227" t="s">
        <v>349</v>
      </c>
      <c r="AA4" s="228" t="s">
        <v>409</v>
      </c>
      <c r="AB4" s="227" t="s">
        <v>349</v>
      </c>
      <c r="AC4" s="228" t="s">
        <v>409</v>
      </c>
      <c r="AD4" s="227" t="s">
        <v>349</v>
      </c>
      <c r="AE4" s="228" t="s">
        <v>409</v>
      </c>
      <c r="AF4" s="227" t="s">
        <v>349</v>
      </c>
      <c r="AG4" s="228" t="s">
        <v>409</v>
      </c>
      <c r="AH4" s="227" t="s">
        <v>349</v>
      </c>
      <c r="AI4" s="228" t="s">
        <v>409</v>
      </c>
      <c r="AJ4" s="227" t="s">
        <v>349</v>
      </c>
      <c r="AK4" s="228" t="s">
        <v>409</v>
      </c>
      <c r="AL4" s="227" t="s">
        <v>349</v>
      </c>
      <c r="AM4" s="228" t="s">
        <v>409</v>
      </c>
      <c r="AN4" s="227" t="s">
        <v>349</v>
      </c>
      <c r="AO4" s="229" t="s">
        <v>409</v>
      </c>
      <c r="AP4" s="180"/>
      <c r="AQ4" s="181"/>
    </row>
    <row r="5" spans="1:43" s="82" customFormat="1" ht="30.75" hidden="1" customHeight="1" x14ac:dyDescent="0.2">
      <c r="A5" s="146" t="s">
        <v>131</v>
      </c>
      <c r="B5" s="147" t="s">
        <v>0</v>
      </c>
      <c r="C5" s="147"/>
      <c r="D5" s="146" t="s">
        <v>1</v>
      </c>
      <c r="E5" s="146" t="s">
        <v>72</v>
      </c>
      <c r="F5" s="116" t="s">
        <v>2</v>
      </c>
      <c r="G5" s="116" t="s">
        <v>3</v>
      </c>
      <c r="H5" s="116" t="s">
        <v>4</v>
      </c>
      <c r="I5" s="116" t="s">
        <v>5</v>
      </c>
      <c r="J5" s="266" t="s">
        <v>6</v>
      </c>
      <c r="K5" s="116" t="s">
        <v>8</v>
      </c>
      <c r="L5" s="116" t="s">
        <v>7</v>
      </c>
      <c r="M5" s="116" t="s">
        <v>9</v>
      </c>
      <c r="N5" s="266" t="s">
        <v>10</v>
      </c>
      <c r="O5" s="116" t="s">
        <v>11</v>
      </c>
      <c r="P5" s="116" t="s">
        <v>12</v>
      </c>
      <c r="Q5" s="116" t="s">
        <v>13</v>
      </c>
      <c r="R5" s="266" t="s">
        <v>14</v>
      </c>
      <c r="S5" s="116" t="s">
        <v>15</v>
      </c>
      <c r="T5" s="116" t="s">
        <v>16</v>
      </c>
      <c r="U5" s="116" t="s">
        <v>17</v>
      </c>
      <c r="V5" s="266" t="s">
        <v>18</v>
      </c>
      <c r="W5" s="116" t="s">
        <v>19</v>
      </c>
      <c r="X5" s="116" t="s">
        <v>20</v>
      </c>
      <c r="Y5" s="116" t="s">
        <v>21</v>
      </c>
      <c r="Z5" s="266" t="s">
        <v>22</v>
      </c>
      <c r="AA5" s="116" t="s">
        <v>23</v>
      </c>
      <c r="AB5" s="116" t="s">
        <v>24</v>
      </c>
      <c r="AC5" s="116" t="s">
        <v>25</v>
      </c>
      <c r="AD5" s="266" t="s">
        <v>26</v>
      </c>
      <c r="AE5" s="116" t="s">
        <v>27</v>
      </c>
      <c r="AF5" s="116" t="s">
        <v>28</v>
      </c>
      <c r="AG5" s="116" t="s">
        <v>29</v>
      </c>
      <c r="AH5" s="266" t="s">
        <v>30</v>
      </c>
      <c r="AI5" s="116" t="s">
        <v>31</v>
      </c>
      <c r="AJ5" s="116" t="s">
        <v>100</v>
      </c>
      <c r="AK5" s="116" t="s">
        <v>101</v>
      </c>
      <c r="AL5" s="266" t="s">
        <v>102</v>
      </c>
      <c r="AM5" s="116" t="s">
        <v>103</v>
      </c>
      <c r="AN5" s="116" t="s">
        <v>104</v>
      </c>
      <c r="AO5" s="116" t="s">
        <v>105</v>
      </c>
      <c r="AP5" s="267"/>
      <c r="AQ5" s="142"/>
    </row>
    <row r="6" spans="1:43" x14ac:dyDescent="0.2">
      <c r="A6" s="230" t="s">
        <v>130</v>
      </c>
      <c r="B6" s="231" t="s">
        <v>350</v>
      </c>
      <c r="C6" s="270"/>
      <c r="D6" s="238">
        <v>100858</v>
      </c>
      <c r="E6" s="238">
        <v>1</v>
      </c>
      <c r="F6" s="257">
        <v>8698</v>
      </c>
      <c r="G6" s="264">
        <v>9446</v>
      </c>
      <c r="H6" s="257">
        <v>23290</v>
      </c>
      <c r="I6" s="264">
        <v>25190</v>
      </c>
      <c r="J6" s="257">
        <v>8692</v>
      </c>
      <c r="K6" s="264">
        <v>9440</v>
      </c>
      <c r="L6" s="257">
        <v>23272</v>
      </c>
      <c r="M6" s="263">
        <v>25172</v>
      </c>
      <c r="N6" s="260"/>
      <c r="O6" s="264"/>
      <c r="P6" s="259"/>
      <c r="Q6" s="264"/>
      <c r="R6" s="260"/>
      <c r="S6" s="264"/>
      <c r="T6" s="259"/>
      <c r="U6" s="264"/>
      <c r="V6" s="260"/>
      <c r="W6" s="264"/>
      <c r="X6" s="257"/>
      <c r="Y6" s="264"/>
      <c r="Z6" s="260">
        <v>18258</v>
      </c>
      <c r="AA6" s="264">
        <v>20006</v>
      </c>
      <c r="AB6" s="257">
        <v>32838</v>
      </c>
      <c r="AC6" s="264">
        <v>35738</v>
      </c>
      <c r="AD6" s="260"/>
      <c r="AE6" s="264"/>
      <c r="AF6" s="259"/>
      <c r="AG6" s="264"/>
      <c r="AH6" s="260"/>
      <c r="AI6" s="264"/>
      <c r="AJ6" s="260"/>
      <c r="AK6" s="264"/>
      <c r="AL6" s="260">
        <v>16692</v>
      </c>
      <c r="AM6" s="264">
        <v>17440</v>
      </c>
      <c r="AN6" s="260">
        <v>39272</v>
      </c>
      <c r="AO6" s="264">
        <v>41172</v>
      </c>
    </row>
    <row r="7" spans="1:43" x14ac:dyDescent="0.2">
      <c r="A7" s="230" t="s">
        <v>130</v>
      </c>
      <c r="B7" s="231" t="s">
        <v>351</v>
      </c>
      <c r="C7" s="270"/>
      <c r="D7" s="238">
        <v>100751</v>
      </c>
      <c r="E7" s="238">
        <v>1</v>
      </c>
      <c r="F7" s="257">
        <v>8600</v>
      </c>
      <c r="G7" s="261">
        <v>9200</v>
      </c>
      <c r="H7" s="257">
        <v>21900</v>
      </c>
      <c r="I7" s="261">
        <v>22950</v>
      </c>
      <c r="J7" s="257">
        <v>8600</v>
      </c>
      <c r="K7" s="261">
        <v>9200</v>
      </c>
      <c r="L7" s="257">
        <v>21900</v>
      </c>
      <c r="M7" s="261">
        <v>22950</v>
      </c>
      <c r="N7" s="260">
        <v>18030</v>
      </c>
      <c r="O7" s="258">
        <v>19660</v>
      </c>
      <c r="P7" s="259">
        <v>30950</v>
      </c>
      <c r="Q7" s="261">
        <v>32920</v>
      </c>
      <c r="R7" s="260">
        <v>22128</v>
      </c>
      <c r="S7" s="262">
        <v>23014</v>
      </c>
      <c r="T7" s="259">
        <v>58590</v>
      </c>
      <c r="U7" s="261">
        <v>58590</v>
      </c>
      <c r="V7" s="260"/>
      <c r="W7" s="262"/>
      <c r="X7" s="257"/>
      <c r="Y7" s="261"/>
      <c r="Z7" s="260"/>
      <c r="AA7" s="258"/>
      <c r="AB7" s="257"/>
      <c r="AC7" s="261"/>
      <c r="AD7" s="260"/>
      <c r="AE7" s="262"/>
      <c r="AF7" s="259"/>
      <c r="AG7" s="261"/>
      <c r="AH7" s="260"/>
      <c r="AI7" s="258"/>
      <c r="AJ7" s="260"/>
      <c r="AK7" s="261"/>
      <c r="AL7" s="260"/>
      <c r="AM7" s="258"/>
      <c r="AN7" s="260"/>
      <c r="AO7" s="258"/>
    </row>
    <row r="8" spans="1:43" x14ac:dyDescent="0.2">
      <c r="A8" s="230" t="s">
        <v>130</v>
      </c>
      <c r="B8" s="232" t="s">
        <v>352</v>
      </c>
      <c r="C8" s="271" t="s">
        <v>410</v>
      </c>
      <c r="D8" s="238">
        <v>100663</v>
      </c>
      <c r="E8" s="240">
        <v>2</v>
      </c>
      <c r="F8" s="257">
        <v>7740</v>
      </c>
      <c r="G8" s="261">
        <v>8400</v>
      </c>
      <c r="H8" s="257">
        <v>17730</v>
      </c>
      <c r="I8" s="261">
        <v>19230</v>
      </c>
      <c r="J8" s="257">
        <v>7776</v>
      </c>
      <c r="K8" s="261">
        <v>8430</v>
      </c>
      <c r="L8" s="257">
        <v>17784</v>
      </c>
      <c r="M8" s="261">
        <v>19302</v>
      </c>
      <c r="N8" s="260"/>
      <c r="O8" s="258"/>
      <c r="P8" s="259"/>
      <c r="Q8" s="261"/>
      <c r="R8" s="260">
        <v>22530</v>
      </c>
      <c r="S8" s="262">
        <v>23416</v>
      </c>
      <c r="T8" s="259">
        <v>58992</v>
      </c>
      <c r="U8" s="261">
        <v>58992</v>
      </c>
      <c r="V8" s="260">
        <v>21614</v>
      </c>
      <c r="W8" s="262">
        <v>22886</v>
      </c>
      <c r="X8" s="257">
        <v>55162</v>
      </c>
      <c r="Y8" s="261">
        <v>55162</v>
      </c>
      <c r="Z8" s="260"/>
      <c r="AA8" s="258"/>
      <c r="AB8" s="257"/>
      <c r="AC8" s="261"/>
      <c r="AD8" s="260">
        <v>21585</v>
      </c>
      <c r="AE8" s="221">
        <v>23280</v>
      </c>
      <c r="AF8" s="259">
        <v>51822</v>
      </c>
      <c r="AG8" s="261">
        <v>51822</v>
      </c>
      <c r="AH8" s="260"/>
      <c r="AI8" s="258"/>
      <c r="AJ8" s="260"/>
      <c r="AK8" s="261"/>
      <c r="AL8" s="260"/>
      <c r="AM8" s="258"/>
      <c r="AN8" s="260"/>
      <c r="AO8" s="258"/>
    </row>
    <row r="9" spans="1:43" x14ac:dyDescent="0.2">
      <c r="A9" s="230" t="s">
        <v>130</v>
      </c>
      <c r="B9" s="232" t="s">
        <v>353</v>
      </c>
      <c r="C9" s="270"/>
      <c r="D9" s="238">
        <v>100706</v>
      </c>
      <c r="E9" s="238">
        <v>2</v>
      </c>
      <c r="F9" s="257">
        <v>8094</v>
      </c>
      <c r="G9" s="261">
        <v>8794</v>
      </c>
      <c r="H9" s="257">
        <v>19424</v>
      </c>
      <c r="I9" s="261">
        <v>21108</v>
      </c>
      <c r="J9" s="257">
        <v>9978</v>
      </c>
      <c r="K9" s="261">
        <v>10850</v>
      </c>
      <c r="L9" s="257">
        <v>23956</v>
      </c>
      <c r="M9" s="261">
        <v>26024</v>
      </c>
      <c r="N9" s="260"/>
      <c r="O9" s="258"/>
      <c r="P9" s="259"/>
      <c r="Q9" s="261"/>
      <c r="R9" s="260"/>
      <c r="S9" s="262"/>
      <c r="T9" s="259"/>
      <c r="U9" s="261"/>
      <c r="V9" s="260"/>
      <c r="W9" s="262"/>
      <c r="X9" s="257"/>
      <c r="Y9" s="261"/>
      <c r="Z9" s="260"/>
      <c r="AA9" s="258"/>
      <c r="AB9" s="257"/>
      <c r="AC9" s="261"/>
      <c r="AD9" s="260"/>
      <c r="AE9" s="262"/>
      <c r="AF9" s="259"/>
      <c r="AG9" s="261"/>
      <c r="AH9" s="260"/>
      <c r="AI9" s="258"/>
      <c r="AJ9" s="260"/>
      <c r="AK9" s="261"/>
      <c r="AL9" s="260"/>
      <c r="AM9" s="258"/>
      <c r="AN9" s="260"/>
      <c r="AO9" s="258"/>
    </row>
    <row r="10" spans="1:43" x14ac:dyDescent="0.2">
      <c r="A10" s="230" t="s">
        <v>130</v>
      </c>
      <c r="B10" s="231" t="s">
        <v>354</v>
      </c>
      <c r="C10" s="270"/>
      <c r="D10" s="238">
        <v>100654</v>
      </c>
      <c r="E10" s="238">
        <v>3</v>
      </c>
      <c r="F10" s="257">
        <v>8250</v>
      </c>
      <c r="G10" s="261">
        <v>8580</v>
      </c>
      <c r="H10" s="257">
        <v>14910</v>
      </c>
      <c r="I10" s="261">
        <v>15570</v>
      </c>
      <c r="J10" s="257">
        <v>9688</v>
      </c>
      <c r="K10" s="261">
        <v>10096</v>
      </c>
      <c r="L10" s="257">
        <v>17776</v>
      </c>
      <c r="M10" s="261">
        <v>18592</v>
      </c>
      <c r="N10" s="260"/>
      <c r="O10" s="258"/>
      <c r="P10" s="259"/>
      <c r="Q10" s="261"/>
      <c r="R10" s="260"/>
      <c r="S10" s="262"/>
      <c r="T10" s="259"/>
      <c r="U10" s="261"/>
      <c r="V10" s="260"/>
      <c r="W10" s="262"/>
      <c r="X10" s="257"/>
      <c r="Y10" s="261"/>
      <c r="Z10" s="260"/>
      <c r="AA10" s="258"/>
      <c r="AB10" s="257"/>
      <c r="AC10" s="261"/>
      <c r="AD10" s="260"/>
      <c r="AE10" s="262"/>
      <c r="AF10" s="259"/>
      <c r="AG10" s="261"/>
      <c r="AH10" s="260"/>
      <c r="AI10" s="258"/>
      <c r="AJ10" s="260"/>
      <c r="AK10" s="261"/>
      <c r="AL10" s="260"/>
      <c r="AM10" s="258"/>
      <c r="AN10" s="260"/>
      <c r="AO10" s="258"/>
    </row>
    <row r="11" spans="1:43" x14ac:dyDescent="0.2">
      <c r="A11" s="230" t="s">
        <v>130</v>
      </c>
      <c r="B11" s="231" t="s">
        <v>355</v>
      </c>
      <c r="C11" s="270"/>
      <c r="D11" s="238">
        <v>101480</v>
      </c>
      <c r="E11" s="238">
        <v>3</v>
      </c>
      <c r="F11" s="257">
        <v>7650</v>
      </c>
      <c r="G11" s="261">
        <v>7950</v>
      </c>
      <c r="H11" s="257">
        <v>15300</v>
      </c>
      <c r="I11" s="261">
        <v>15900</v>
      </c>
      <c r="J11" s="257">
        <v>8064</v>
      </c>
      <c r="K11" s="261">
        <v>8376</v>
      </c>
      <c r="L11" s="257">
        <v>16128</v>
      </c>
      <c r="M11" s="261">
        <v>16752</v>
      </c>
      <c r="N11" s="260"/>
      <c r="O11" s="258"/>
      <c r="P11" s="259"/>
      <c r="Q11" s="261"/>
      <c r="R11" s="260"/>
      <c r="S11" s="262"/>
      <c r="T11" s="259"/>
      <c r="U11" s="261"/>
      <c r="V11" s="260"/>
      <c r="W11" s="262"/>
      <c r="X11" s="257"/>
      <c r="Y11" s="261"/>
      <c r="Z11" s="260"/>
      <c r="AA11" s="258"/>
      <c r="AB11" s="257"/>
      <c r="AC11" s="261"/>
      <c r="AD11" s="260"/>
      <c r="AE11" s="262"/>
      <c r="AF11" s="259"/>
      <c r="AG11" s="261"/>
      <c r="AH11" s="260"/>
      <c r="AI11" s="258"/>
      <c r="AJ11" s="260"/>
      <c r="AK11" s="261"/>
      <c r="AL11" s="260"/>
      <c r="AM11" s="258"/>
      <c r="AN11" s="260"/>
      <c r="AO11" s="258"/>
    </row>
    <row r="12" spans="1:43" x14ac:dyDescent="0.2">
      <c r="A12" s="230" t="s">
        <v>130</v>
      </c>
      <c r="B12" s="231" t="s">
        <v>356</v>
      </c>
      <c r="C12" s="270"/>
      <c r="D12" s="238">
        <v>102368</v>
      </c>
      <c r="E12" s="238">
        <v>3</v>
      </c>
      <c r="F12" s="257">
        <v>7990</v>
      </c>
      <c r="G12" s="261">
        <v>8530</v>
      </c>
      <c r="H12" s="257">
        <v>15040</v>
      </c>
      <c r="I12" s="261">
        <v>16000</v>
      </c>
      <c r="J12" s="257">
        <v>7732</v>
      </c>
      <c r="K12" s="261">
        <v>8236</v>
      </c>
      <c r="L12" s="257">
        <v>14692</v>
      </c>
      <c r="M12" s="261">
        <v>15604</v>
      </c>
      <c r="N12" s="260"/>
      <c r="O12" s="258"/>
      <c r="P12" s="259"/>
      <c r="Q12" s="261"/>
      <c r="R12" s="260"/>
      <c r="S12" s="262"/>
      <c r="T12" s="259"/>
      <c r="U12" s="261"/>
      <c r="V12" s="260"/>
      <c r="W12" s="262"/>
      <c r="X12" s="257"/>
      <c r="Y12" s="261"/>
      <c r="Z12" s="260"/>
      <c r="AA12" s="258"/>
      <c r="AB12" s="257"/>
      <c r="AC12" s="261"/>
      <c r="AD12" s="260"/>
      <c r="AE12" s="262"/>
      <c r="AF12" s="259"/>
      <c r="AG12" s="261"/>
      <c r="AH12" s="260"/>
      <c r="AI12" s="258"/>
      <c r="AJ12" s="260"/>
      <c r="AK12" s="261"/>
      <c r="AL12" s="260"/>
      <c r="AM12" s="258"/>
      <c r="AN12" s="260"/>
      <c r="AO12" s="258"/>
    </row>
    <row r="13" spans="1:43" x14ac:dyDescent="0.2">
      <c r="A13" s="230" t="s">
        <v>130</v>
      </c>
      <c r="B13" s="231" t="s">
        <v>357</v>
      </c>
      <c r="C13" s="270"/>
      <c r="D13" s="238">
        <v>102094</v>
      </c>
      <c r="E13" s="238">
        <v>3</v>
      </c>
      <c r="F13" s="257">
        <v>7380</v>
      </c>
      <c r="G13" s="261">
        <v>7950</v>
      </c>
      <c r="H13" s="257">
        <v>14760</v>
      </c>
      <c r="I13" s="261">
        <v>15900</v>
      </c>
      <c r="J13" s="257">
        <v>7968</v>
      </c>
      <c r="K13" s="261">
        <v>8592</v>
      </c>
      <c r="L13" s="257">
        <v>15936</v>
      </c>
      <c r="M13" s="261">
        <v>17184</v>
      </c>
      <c r="N13" s="260"/>
      <c r="O13" s="258"/>
      <c r="P13" s="259"/>
      <c r="Q13" s="261"/>
      <c r="R13" s="260">
        <v>24077</v>
      </c>
      <c r="S13" s="262">
        <v>25990</v>
      </c>
      <c r="T13" s="259">
        <v>47727</v>
      </c>
      <c r="U13" s="261">
        <v>51462</v>
      </c>
      <c r="V13" s="260"/>
      <c r="W13" s="262"/>
      <c r="X13" s="257"/>
      <c r="Y13" s="261"/>
      <c r="Z13" s="260"/>
      <c r="AA13" s="258"/>
      <c r="AB13" s="257"/>
      <c r="AC13" s="261"/>
      <c r="AD13" s="260"/>
      <c r="AE13" s="262"/>
      <c r="AF13" s="259"/>
      <c r="AG13" s="261"/>
      <c r="AH13" s="260"/>
      <c r="AI13" s="258"/>
      <c r="AJ13" s="260"/>
      <c r="AK13" s="261"/>
      <c r="AL13" s="260"/>
      <c r="AM13" s="258"/>
      <c r="AN13" s="260"/>
      <c r="AO13" s="258"/>
    </row>
    <row r="14" spans="1:43" x14ac:dyDescent="0.2">
      <c r="A14" s="230" t="s">
        <v>130</v>
      </c>
      <c r="B14" s="234" t="s">
        <v>358</v>
      </c>
      <c r="C14" s="270"/>
      <c r="D14" s="238">
        <v>100724</v>
      </c>
      <c r="E14" s="238">
        <v>4</v>
      </c>
      <c r="F14" s="257">
        <v>8082</v>
      </c>
      <c r="G14" s="261">
        <v>7932</v>
      </c>
      <c r="H14" s="257">
        <v>14394</v>
      </c>
      <c r="I14" s="261">
        <v>14244</v>
      </c>
      <c r="J14" s="257">
        <v>9108</v>
      </c>
      <c r="K14" s="261">
        <v>9108</v>
      </c>
      <c r="L14" s="257">
        <v>16596</v>
      </c>
      <c r="M14" s="261">
        <v>16596</v>
      </c>
      <c r="N14" s="260"/>
      <c r="O14" s="258"/>
      <c r="P14" s="259"/>
      <c r="Q14" s="261"/>
      <c r="R14" s="260"/>
      <c r="S14" s="262"/>
      <c r="T14" s="259"/>
      <c r="U14" s="261"/>
      <c r="V14" s="260"/>
      <c r="W14" s="262"/>
      <c r="X14" s="257"/>
      <c r="Y14" s="261"/>
      <c r="Z14" s="260"/>
      <c r="AA14" s="258"/>
      <c r="AB14" s="257"/>
      <c r="AC14" s="261"/>
      <c r="AD14" s="260"/>
      <c r="AE14" s="265"/>
      <c r="AF14" s="259"/>
      <c r="AG14" s="261"/>
      <c r="AH14" s="260"/>
      <c r="AI14" s="258"/>
      <c r="AJ14" s="260"/>
      <c r="AK14" s="261"/>
      <c r="AL14" s="260"/>
      <c r="AM14" s="258"/>
      <c r="AN14" s="260"/>
      <c r="AO14" s="258"/>
    </row>
    <row r="15" spans="1:43" x14ac:dyDescent="0.2">
      <c r="A15" s="230" t="s">
        <v>130</v>
      </c>
      <c r="B15" s="231" t="s">
        <v>359</v>
      </c>
      <c r="C15" s="270"/>
      <c r="D15" s="238">
        <v>100830</v>
      </c>
      <c r="E15" s="238">
        <v>4</v>
      </c>
      <c r="F15" s="257">
        <v>7580</v>
      </c>
      <c r="G15" s="261">
        <v>8150</v>
      </c>
      <c r="H15" s="257">
        <v>21440</v>
      </c>
      <c r="I15" s="261">
        <v>23150</v>
      </c>
      <c r="J15" s="257">
        <v>7370</v>
      </c>
      <c r="K15" s="261">
        <v>7994</v>
      </c>
      <c r="L15" s="257">
        <v>20906</v>
      </c>
      <c r="M15" s="261">
        <v>22778</v>
      </c>
      <c r="N15" s="260"/>
      <c r="O15" s="258"/>
      <c r="P15" s="259"/>
      <c r="Q15" s="261"/>
      <c r="R15" s="260"/>
      <c r="S15" s="262"/>
      <c r="T15" s="259"/>
      <c r="U15" s="261"/>
      <c r="V15" s="260"/>
      <c r="W15" s="262"/>
      <c r="X15" s="257"/>
      <c r="Y15" s="261"/>
      <c r="Z15" s="260"/>
      <c r="AA15" s="258"/>
      <c r="AB15" s="257"/>
      <c r="AC15" s="261"/>
      <c r="AD15" s="260"/>
      <c r="AE15" s="262"/>
      <c r="AF15" s="259"/>
      <c r="AG15" s="261"/>
      <c r="AH15" s="260"/>
      <c r="AI15" s="258"/>
      <c r="AJ15" s="260"/>
      <c r="AK15" s="261"/>
      <c r="AL15" s="260"/>
      <c r="AM15" s="258"/>
      <c r="AN15" s="260"/>
      <c r="AO15" s="258"/>
    </row>
    <row r="16" spans="1:43" x14ac:dyDescent="0.2">
      <c r="A16" s="230" t="s">
        <v>130</v>
      </c>
      <c r="B16" s="231" t="s">
        <v>360</v>
      </c>
      <c r="C16" s="270"/>
      <c r="D16" s="238">
        <v>101879</v>
      </c>
      <c r="E16" s="238">
        <v>4</v>
      </c>
      <c r="F16" s="257">
        <v>7518</v>
      </c>
      <c r="G16" s="261">
        <v>8148</v>
      </c>
      <c r="H16" s="257">
        <v>13638</v>
      </c>
      <c r="I16" s="261">
        <v>14808</v>
      </c>
      <c r="J16" s="257">
        <v>6966</v>
      </c>
      <c r="K16" s="261">
        <v>7470</v>
      </c>
      <c r="L16" s="257">
        <v>12894</v>
      </c>
      <c r="M16" s="261">
        <v>13830</v>
      </c>
      <c r="N16" s="260"/>
      <c r="O16" s="258"/>
      <c r="P16" s="259"/>
      <c r="Q16" s="261"/>
      <c r="R16" s="260"/>
      <c r="S16" s="262"/>
      <c r="T16" s="259"/>
      <c r="U16" s="261"/>
      <c r="V16" s="260"/>
      <c r="W16" s="262"/>
      <c r="X16" s="257"/>
      <c r="Y16" s="261"/>
      <c r="Z16" s="260"/>
      <c r="AA16" s="258"/>
      <c r="AB16" s="257"/>
      <c r="AC16" s="261"/>
      <c r="AD16" s="260"/>
      <c r="AE16" s="262"/>
      <c r="AF16" s="259"/>
      <c r="AG16" s="261"/>
      <c r="AH16" s="260"/>
      <c r="AI16" s="258"/>
      <c r="AJ16" s="260"/>
      <c r="AK16" s="261"/>
      <c r="AL16" s="260"/>
      <c r="AM16" s="258"/>
      <c r="AN16" s="260"/>
      <c r="AO16" s="258"/>
    </row>
    <row r="17" spans="1:41" x14ac:dyDescent="0.2">
      <c r="A17" s="230" t="s">
        <v>130</v>
      </c>
      <c r="B17" s="231" t="s">
        <v>361</v>
      </c>
      <c r="C17" s="270"/>
      <c r="D17" s="238">
        <v>101709</v>
      </c>
      <c r="E17" s="238">
        <v>5</v>
      </c>
      <c r="F17" s="257">
        <v>8520</v>
      </c>
      <c r="G17" s="261">
        <v>9280</v>
      </c>
      <c r="H17" s="257">
        <v>16560</v>
      </c>
      <c r="I17" s="261">
        <v>18070</v>
      </c>
      <c r="J17" s="257">
        <v>7470</v>
      </c>
      <c r="K17" s="261">
        <v>8128</v>
      </c>
      <c r="L17" s="257">
        <v>14478</v>
      </c>
      <c r="M17" s="261">
        <v>15784</v>
      </c>
      <c r="N17" s="260"/>
      <c r="O17" s="258"/>
      <c r="P17" s="259"/>
      <c r="Q17" s="261"/>
      <c r="R17" s="260"/>
      <c r="S17" s="262"/>
      <c r="T17" s="259"/>
      <c r="U17" s="261"/>
      <c r="V17" s="260"/>
      <c r="W17" s="262"/>
      <c r="X17" s="257"/>
      <c r="Y17" s="261"/>
      <c r="Z17" s="260"/>
      <c r="AA17" s="258"/>
      <c r="AB17" s="257"/>
      <c r="AC17" s="261"/>
      <c r="AD17" s="260"/>
      <c r="AE17" s="262"/>
      <c r="AF17" s="259"/>
      <c r="AG17" s="261"/>
      <c r="AH17" s="260"/>
      <c r="AI17" s="258"/>
      <c r="AJ17" s="260"/>
      <c r="AK17" s="261"/>
      <c r="AL17" s="260"/>
      <c r="AM17" s="258"/>
      <c r="AN17" s="260"/>
      <c r="AO17" s="258"/>
    </row>
    <row r="18" spans="1:41" x14ac:dyDescent="0.2">
      <c r="A18" s="230" t="s">
        <v>130</v>
      </c>
      <c r="B18" s="231" t="s">
        <v>362</v>
      </c>
      <c r="C18" s="270"/>
      <c r="D18" s="238">
        <v>101587</v>
      </c>
      <c r="E18" s="238">
        <v>5</v>
      </c>
      <c r="F18" s="257">
        <v>6918</v>
      </c>
      <c r="G18" s="261">
        <v>7320</v>
      </c>
      <c r="H18" s="257">
        <v>12766</v>
      </c>
      <c r="I18" s="261">
        <v>13490</v>
      </c>
      <c r="J18" s="257">
        <v>6936</v>
      </c>
      <c r="K18" s="261">
        <v>7340</v>
      </c>
      <c r="L18" s="257">
        <v>13752</v>
      </c>
      <c r="M18" s="261">
        <v>14540</v>
      </c>
      <c r="N18" s="260"/>
      <c r="O18" s="258"/>
      <c r="P18" s="259"/>
      <c r="Q18" s="261"/>
      <c r="R18" s="260"/>
      <c r="S18" s="262"/>
      <c r="T18" s="259"/>
      <c r="U18" s="261"/>
      <c r="V18" s="260"/>
      <c r="W18" s="262"/>
      <c r="X18" s="257"/>
      <c r="Y18" s="261"/>
      <c r="Z18" s="260"/>
      <c r="AA18" s="258"/>
      <c r="AB18" s="257"/>
      <c r="AC18" s="261"/>
      <c r="AD18" s="260"/>
      <c r="AE18" s="262"/>
      <c r="AF18" s="259"/>
      <c r="AG18" s="261"/>
      <c r="AH18" s="260"/>
      <c r="AI18" s="258"/>
      <c r="AJ18" s="260"/>
      <c r="AK18" s="261"/>
      <c r="AL18" s="260"/>
      <c r="AM18" s="258"/>
      <c r="AN18" s="260"/>
      <c r="AO18" s="258"/>
    </row>
    <row r="19" spans="1:41" x14ac:dyDescent="0.2">
      <c r="A19" s="230" t="s">
        <v>130</v>
      </c>
      <c r="B19" s="231" t="s">
        <v>363</v>
      </c>
      <c r="C19" s="272"/>
      <c r="D19" s="235">
        <v>100812</v>
      </c>
      <c r="E19" s="238">
        <v>6</v>
      </c>
      <c r="F19" s="257">
        <v>5340</v>
      </c>
      <c r="G19" s="261">
        <v>5340</v>
      </c>
      <c r="H19" s="257">
        <v>9930</v>
      </c>
      <c r="I19" s="261">
        <v>9930</v>
      </c>
      <c r="J19" s="257"/>
      <c r="K19" s="261"/>
      <c r="L19" s="257"/>
      <c r="M19" s="261"/>
      <c r="N19" s="260"/>
      <c r="O19" s="258"/>
      <c r="P19" s="259"/>
      <c r="Q19" s="261"/>
      <c r="R19" s="260"/>
      <c r="S19" s="262"/>
      <c r="T19" s="259"/>
      <c r="U19" s="261"/>
      <c r="V19" s="260"/>
      <c r="W19" s="262"/>
      <c r="X19" s="257"/>
      <c r="Y19" s="261"/>
      <c r="Z19" s="260"/>
      <c r="AA19" s="258"/>
      <c r="AB19" s="257"/>
      <c r="AC19" s="261"/>
      <c r="AD19" s="260"/>
      <c r="AE19" s="262"/>
      <c r="AF19" s="259"/>
      <c r="AG19" s="261"/>
      <c r="AH19" s="260"/>
      <c r="AI19" s="258"/>
      <c r="AJ19" s="260"/>
      <c r="AK19" s="261"/>
      <c r="AL19" s="260"/>
      <c r="AM19" s="258"/>
      <c r="AN19" s="260"/>
      <c r="AO19" s="258"/>
    </row>
    <row r="20" spans="1:41" x14ac:dyDescent="0.2">
      <c r="A20" s="230" t="s">
        <v>130</v>
      </c>
      <c r="B20" s="232" t="s">
        <v>368</v>
      </c>
      <c r="C20" s="239"/>
      <c r="D20" s="273">
        <v>101240</v>
      </c>
      <c r="E20" s="274">
        <v>8</v>
      </c>
      <c r="F20" s="257">
        <v>3780</v>
      </c>
      <c r="G20" s="261">
        <v>3840</v>
      </c>
      <c r="H20" s="257">
        <v>6990</v>
      </c>
      <c r="I20" s="261">
        <v>7110</v>
      </c>
      <c r="J20" s="257"/>
      <c r="K20" s="261"/>
      <c r="L20" s="257"/>
      <c r="M20" s="261"/>
      <c r="N20" s="260"/>
      <c r="O20" s="258"/>
      <c r="P20" s="259"/>
      <c r="Q20" s="261"/>
      <c r="R20" s="260"/>
      <c r="S20" s="262"/>
      <c r="T20" s="259"/>
      <c r="U20" s="261"/>
      <c r="V20" s="260"/>
      <c r="W20" s="262"/>
      <c r="X20" s="257"/>
      <c r="Y20" s="261"/>
      <c r="Z20" s="260"/>
      <c r="AA20" s="258"/>
      <c r="AB20" s="257"/>
      <c r="AC20" s="261"/>
      <c r="AD20" s="260"/>
      <c r="AE20" s="262"/>
      <c r="AF20" s="259"/>
      <c r="AG20" s="261"/>
      <c r="AH20" s="260"/>
      <c r="AI20" s="258"/>
      <c r="AJ20" s="260"/>
      <c r="AK20" s="261"/>
      <c r="AL20" s="260"/>
      <c r="AM20" s="258"/>
      <c r="AN20" s="260"/>
      <c r="AO20" s="258"/>
    </row>
    <row r="21" spans="1:41" x14ac:dyDescent="0.2">
      <c r="A21" s="230" t="s">
        <v>130</v>
      </c>
      <c r="B21" s="234" t="s">
        <v>364</v>
      </c>
      <c r="C21" s="275"/>
      <c r="D21" s="273">
        <v>101505</v>
      </c>
      <c r="E21" s="273">
        <v>8</v>
      </c>
      <c r="F21" s="257">
        <v>4140</v>
      </c>
      <c r="G21" s="261">
        <v>4200</v>
      </c>
      <c r="H21" s="257">
        <v>7350</v>
      </c>
      <c r="I21" s="261">
        <v>7470</v>
      </c>
      <c r="J21" s="257"/>
      <c r="K21" s="261"/>
      <c r="L21" s="257"/>
      <c r="M21" s="261"/>
      <c r="N21" s="260"/>
      <c r="O21" s="258"/>
      <c r="P21" s="259"/>
      <c r="Q21" s="261"/>
      <c r="R21" s="260"/>
      <c r="S21" s="262"/>
      <c r="T21" s="259"/>
      <c r="U21" s="261"/>
      <c r="V21" s="260"/>
      <c r="W21" s="262"/>
      <c r="X21" s="257"/>
      <c r="Y21" s="261"/>
      <c r="Z21" s="260"/>
      <c r="AA21" s="258"/>
      <c r="AB21" s="257"/>
      <c r="AC21" s="261"/>
      <c r="AD21" s="260"/>
      <c r="AE21" s="262"/>
      <c r="AF21" s="259"/>
      <c r="AG21" s="261"/>
      <c r="AH21" s="260"/>
      <c r="AI21" s="258"/>
      <c r="AJ21" s="260"/>
      <c r="AK21" s="261"/>
      <c r="AL21" s="260"/>
      <c r="AM21" s="258"/>
      <c r="AN21" s="260"/>
      <c r="AO21" s="258"/>
    </row>
    <row r="22" spans="1:41" x14ac:dyDescent="0.2">
      <c r="A22" s="230" t="s">
        <v>130</v>
      </c>
      <c r="B22" s="231" t="s">
        <v>365</v>
      </c>
      <c r="C22" s="275"/>
      <c r="D22" s="273">
        <v>101514</v>
      </c>
      <c r="E22" s="273">
        <v>8</v>
      </c>
      <c r="F22" s="257">
        <v>3930</v>
      </c>
      <c r="G22" s="261">
        <v>3990</v>
      </c>
      <c r="H22" s="257">
        <v>7140</v>
      </c>
      <c r="I22" s="261">
        <v>7260</v>
      </c>
      <c r="J22" s="257"/>
      <c r="K22" s="261"/>
      <c r="L22" s="257"/>
      <c r="M22" s="261"/>
      <c r="N22" s="260"/>
      <c r="O22" s="258"/>
      <c r="P22" s="259"/>
      <c r="Q22" s="261"/>
      <c r="R22" s="260"/>
      <c r="S22" s="262"/>
      <c r="T22" s="259"/>
      <c r="U22" s="261"/>
      <c r="V22" s="260"/>
      <c r="W22" s="262"/>
      <c r="X22" s="257"/>
      <c r="Y22" s="261"/>
      <c r="Z22" s="260"/>
      <c r="AA22" s="258"/>
      <c r="AB22" s="257"/>
      <c r="AC22" s="261"/>
      <c r="AD22" s="260"/>
      <c r="AE22" s="262"/>
      <c r="AF22" s="259"/>
      <c r="AG22" s="261"/>
      <c r="AH22" s="260"/>
      <c r="AI22" s="258"/>
      <c r="AJ22" s="260"/>
      <c r="AK22" s="261"/>
      <c r="AL22" s="260"/>
      <c r="AM22" s="258"/>
      <c r="AN22" s="260"/>
      <c r="AO22" s="258"/>
    </row>
    <row r="23" spans="1:41" x14ac:dyDescent="0.2">
      <c r="A23" s="230" t="s">
        <v>130</v>
      </c>
      <c r="B23" s="232" t="s">
        <v>376</v>
      </c>
      <c r="C23" s="276" t="s">
        <v>411</v>
      </c>
      <c r="D23" s="273">
        <v>101295</v>
      </c>
      <c r="E23" s="274">
        <v>8</v>
      </c>
      <c r="F23" s="257">
        <v>4080</v>
      </c>
      <c r="G23" s="261">
        <v>4140</v>
      </c>
      <c r="H23" s="257">
        <v>7290</v>
      </c>
      <c r="I23" s="261">
        <v>7410</v>
      </c>
      <c r="J23" s="257"/>
      <c r="K23" s="261"/>
      <c r="L23" s="257"/>
      <c r="M23" s="261"/>
      <c r="N23" s="260"/>
      <c r="O23" s="258"/>
      <c r="P23" s="259"/>
      <c r="Q23" s="261"/>
      <c r="R23" s="260"/>
      <c r="S23" s="262"/>
      <c r="T23" s="259"/>
      <c r="U23" s="261"/>
      <c r="V23" s="260"/>
      <c r="W23" s="262"/>
      <c r="X23" s="257"/>
      <c r="Y23" s="261"/>
      <c r="Z23" s="260"/>
      <c r="AA23" s="258"/>
      <c r="AB23" s="257"/>
      <c r="AC23" s="261"/>
      <c r="AD23" s="260"/>
      <c r="AE23" s="262"/>
      <c r="AF23" s="259"/>
      <c r="AG23" s="261"/>
      <c r="AH23" s="260"/>
      <c r="AI23" s="258"/>
      <c r="AJ23" s="260"/>
      <c r="AK23" s="261"/>
      <c r="AL23" s="260"/>
      <c r="AM23" s="258"/>
      <c r="AN23" s="260"/>
      <c r="AO23" s="258"/>
    </row>
    <row r="24" spans="1:41" x14ac:dyDescent="0.2">
      <c r="A24" s="230" t="s">
        <v>130</v>
      </c>
      <c r="B24" s="231" t="s">
        <v>366</v>
      </c>
      <c r="C24" s="275"/>
      <c r="D24" s="273">
        <v>102429</v>
      </c>
      <c r="E24" s="273">
        <v>9</v>
      </c>
      <c r="F24" s="257">
        <v>4120</v>
      </c>
      <c r="G24" s="261">
        <v>4180</v>
      </c>
      <c r="H24" s="257">
        <v>7330</v>
      </c>
      <c r="I24" s="261">
        <v>7450</v>
      </c>
      <c r="J24" s="257"/>
      <c r="K24" s="261"/>
      <c r="L24" s="257"/>
      <c r="M24" s="261"/>
      <c r="N24" s="260"/>
      <c r="O24" s="258"/>
      <c r="P24" s="259"/>
      <c r="Q24" s="261"/>
      <c r="R24" s="260"/>
      <c r="S24" s="262"/>
      <c r="T24" s="259"/>
      <c r="U24" s="261"/>
      <c r="V24" s="260"/>
      <c r="W24" s="262"/>
      <c r="X24" s="257"/>
      <c r="Y24" s="261"/>
      <c r="Z24" s="260"/>
      <c r="AA24" s="258"/>
      <c r="AB24" s="257"/>
      <c r="AC24" s="261"/>
      <c r="AD24" s="260"/>
      <c r="AE24" s="262"/>
      <c r="AF24" s="259"/>
      <c r="AG24" s="261"/>
      <c r="AH24" s="260"/>
      <c r="AI24" s="258"/>
      <c r="AJ24" s="260"/>
      <c r="AK24" s="261"/>
      <c r="AL24" s="260"/>
      <c r="AM24" s="258"/>
      <c r="AN24" s="260"/>
      <c r="AO24" s="258"/>
    </row>
    <row r="25" spans="1:41" x14ac:dyDescent="0.2">
      <c r="A25" s="230" t="s">
        <v>130</v>
      </c>
      <c r="B25" s="236" t="s">
        <v>367</v>
      </c>
      <c r="C25" s="237"/>
      <c r="D25" s="273">
        <v>102030</v>
      </c>
      <c r="E25" s="273">
        <v>9</v>
      </c>
      <c r="F25" s="257">
        <v>4080</v>
      </c>
      <c r="G25" s="261">
        <v>4140</v>
      </c>
      <c r="H25" s="257">
        <v>7290</v>
      </c>
      <c r="I25" s="261">
        <v>7410</v>
      </c>
      <c r="J25" s="257"/>
      <c r="K25" s="261"/>
      <c r="L25" s="257"/>
      <c r="M25" s="261"/>
      <c r="N25" s="260"/>
      <c r="O25" s="258"/>
      <c r="P25" s="259"/>
      <c r="Q25" s="261"/>
      <c r="R25" s="260"/>
      <c r="S25" s="262"/>
      <c r="T25" s="259"/>
      <c r="U25" s="261"/>
      <c r="V25" s="260"/>
      <c r="W25" s="262"/>
      <c r="X25" s="257"/>
      <c r="Y25" s="261"/>
      <c r="Z25" s="260"/>
      <c r="AA25" s="258"/>
      <c r="AB25" s="257"/>
      <c r="AC25" s="261"/>
      <c r="AD25" s="260"/>
      <c r="AE25" s="262"/>
      <c r="AF25" s="259"/>
      <c r="AG25" s="261"/>
      <c r="AH25" s="260"/>
      <c r="AI25" s="258"/>
      <c r="AJ25" s="260"/>
      <c r="AK25" s="261"/>
      <c r="AL25" s="260"/>
      <c r="AM25" s="258"/>
      <c r="AN25" s="260"/>
      <c r="AO25" s="258"/>
    </row>
    <row r="26" spans="1:41" x14ac:dyDescent="0.2">
      <c r="A26" s="230" t="s">
        <v>130</v>
      </c>
      <c r="B26" s="232" t="s">
        <v>378</v>
      </c>
      <c r="C26" s="276" t="s">
        <v>412</v>
      </c>
      <c r="D26" s="273">
        <v>100760</v>
      </c>
      <c r="E26" s="274">
        <v>9</v>
      </c>
      <c r="F26" s="257">
        <v>3780</v>
      </c>
      <c r="G26" s="261">
        <v>4140</v>
      </c>
      <c r="H26" s="257">
        <v>6990</v>
      </c>
      <c r="I26" s="261">
        <v>7410</v>
      </c>
      <c r="J26" s="257"/>
      <c r="K26" s="261"/>
      <c r="L26" s="257"/>
      <c r="M26" s="261"/>
      <c r="N26" s="260"/>
      <c r="O26" s="258"/>
      <c r="P26" s="259"/>
      <c r="Q26" s="261"/>
      <c r="R26" s="260"/>
      <c r="S26" s="262"/>
      <c r="T26" s="259"/>
      <c r="U26" s="261"/>
      <c r="V26" s="260"/>
      <c r="W26" s="262"/>
      <c r="X26" s="257"/>
      <c r="Y26" s="261"/>
      <c r="Z26" s="260"/>
      <c r="AA26" s="258"/>
      <c r="AB26" s="257"/>
      <c r="AC26" s="261"/>
      <c r="AD26" s="260"/>
      <c r="AE26" s="262"/>
      <c r="AF26" s="259"/>
      <c r="AG26" s="261"/>
      <c r="AH26" s="260"/>
      <c r="AI26" s="258"/>
      <c r="AJ26" s="260"/>
      <c r="AK26" s="261"/>
      <c r="AL26" s="260"/>
      <c r="AM26" s="258"/>
      <c r="AN26" s="260"/>
      <c r="AO26" s="258"/>
    </row>
    <row r="27" spans="1:41" x14ac:dyDescent="0.2">
      <c r="A27" s="230" t="s">
        <v>130</v>
      </c>
      <c r="B27" s="232" t="s">
        <v>380</v>
      </c>
      <c r="C27" s="239"/>
      <c r="D27" s="273">
        <v>101143</v>
      </c>
      <c r="E27" s="274">
        <v>9</v>
      </c>
      <c r="F27" s="257">
        <v>3930</v>
      </c>
      <c r="G27" s="261">
        <v>3990</v>
      </c>
      <c r="H27" s="257">
        <v>7140</v>
      </c>
      <c r="I27" s="261">
        <v>7260</v>
      </c>
      <c r="J27" s="257"/>
      <c r="K27" s="261"/>
      <c r="L27" s="257"/>
      <c r="M27" s="261"/>
      <c r="N27" s="260"/>
      <c r="O27" s="258"/>
      <c r="P27" s="259"/>
      <c r="Q27" s="261"/>
      <c r="R27" s="260"/>
      <c r="S27" s="262"/>
      <c r="T27" s="259"/>
      <c r="U27" s="261"/>
      <c r="V27" s="260"/>
      <c r="W27" s="262"/>
      <c r="X27" s="257"/>
      <c r="Y27" s="261"/>
      <c r="Z27" s="260"/>
      <c r="AA27" s="258"/>
      <c r="AB27" s="257"/>
      <c r="AC27" s="261"/>
      <c r="AD27" s="260"/>
      <c r="AE27" s="262"/>
      <c r="AF27" s="259"/>
      <c r="AG27" s="261"/>
      <c r="AH27" s="260"/>
      <c r="AI27" s="258"/>
      <c r="AJ27" s="260"/>
      <c r="AK27" s="261"/>
      <c r="AL27" s="260"/>
      <c r="AM27" s="258"/>
      <c r="AN27" s="260"/>
      <c r="AO27" s="258"/>
    </row>
    <row r="28" spans="1:41" x14ac:dyDescent="0.2">
      <c r="A28" s="230" t="s">
        <v>130</v>
      </c>
      <c r="B28" s="231" t="s">
        <v>369</v>
      </c>
      <c r="C28" s="275"/>
      <c r="D28" s="273">
        <v>101286</v>
      </c>
      <c r="E28" s="273">
        <v>9</v>
      </c>
      <c r="F28" s="257">
        <v>3780</v>
      </c>
      <c r="G28" s="261">
        <v>3840</v>
      </c>
      <c r="H28" s="257">
        <v>6990</v>
      </c>
      <c r="I28" s="261">
        <v>7110</v>
      </c>
      <c r="J28" s="257"/>
      <c r="K28" s="261"/>
      <c r="L28" s="257"/>
      <c r="M28" s="261"/>
      <c r="N28" s="260"/>
      <c r="O28" s="258"/>
      <c r="P28" s="259"/>
      <c r="Q28" s="261"/>
      <c r="R28" s="260"/>
      <c r="S28" s="262"/>
      <c r="T28" s="259"/>
      <c r="U28" s="261"/>
      <c r="V28" s="260"/>
      <c r="W28" s="262"/>
      <c r="X28" s="257"/>
      <c r="Y28" s="261"/>
      <c r="Z28" s="260"/>
      <c r="AA28" s="258"/>
      <c r="AB28" s="257"/>
      <c r="AC28" s="261"/>
      <c r="AD28" s="260"/>
      <c r="AE28" s="262"/>
      <c r="AF28" s="259"/>
      <c r="AG28" s="261"/>
      <c r="AH28" s="260"/>
      <c r="AI28" s="258"/>
      <c r="AJ28" s="260"/>
      <c r="AK28" s="261"/>
      <c r="AL28" s="260"/>
      <c r="AM28" s="258"/>
      <c r="AN28" s="260"/>
      <c r="AO28" s="258"/>
    </row>
    <row r="29" spans="1:41" x14ac:dyDescent="0.2">
      <c r="A29" s="230" t="s">
        <v>130</v>
      </c>
      <c r="B29" s="231" t="s">
        <v>370</v>
      </c>
      <c r="C29" s="275"/>
      <c r="D29" s="273">
        <v>101161</v>
      </c>
      <c r="E29" s="273">
        <v>9</v>
      </c>
      <c r="F29" s="257">
        <v>4080</v>
      </c>
      <c r="G29" s="261">
        <v>4140</v>
      </c>
      <c r="H29" s="257">
        <v>7290</v>
      </c>
      <c r="I29" s="261">
        <v>7410</v>
      </c>
      <c r="J29" s="257"/>
      <c r="K29" s="261"/>
      <c r="L29" s="257"/>
      <c r="M29" s="261"/>
      <c r="N29" s="260"/>
      <c r="O29" s="258"/>
      <c r="P29" s="259"/>
      <c r="Q29" s="261"/>
      <c r="R29" s="260"/>
      <c r="S29" s="262"/>
      <c r="T29" s="259"/>
      <c r="U29" s="261"/>
      <c r="V29" s="260"/>
      <c r="W29" s="262"/>
      <c r="X29" s="257"/>
      <c r="Y29" s="261"/>
      <c r="Z29" s="260"/>
      <c r="AA29" s="258"/>
      <c r="AB29" s="257"/>
      <c r="AC29" s="261"/>
      <c r="AD29" s="260"/>
      <c r="AE29" s="262"/>
      <c r="AF29" s="259"/>
      <c r="AG29" s="261"/>
      <c r="AH29" s="260"/>
      <c r="AI29" s="258"/>
      <c r="AJ29" s="260"/>
      <c r="AK29" s="261"/>
      <c r="AL29" s="260"/>
      <c r="AM29" s="258"/>
      <c r="AN29" s="260"/>
      <c r="AO29" s="258"/>
    </row>
    <row r="30" spans="1:41" x14ac:dyDescent="0.2">
      <c r="A30" s="230" t="s">
        <v>130</v>
      </c>
      <c r="B30" s="234" t="s">
        <v>371</v>
      </c>
      <c r="C30" s="275"/>
      <c r="D30" s="273">
        <v>101569</v>
      </c>
      <c r="E30" s="273">
        <v>9</v>
      </c>
      <c r="F30" s="257">
        <v>3945</v>
      </c>
      <c r="G30" s="261">
        <v>4005</v>
      </c>
      <c r="H30" s="257">
        <v>7155</v>
      </c>
      <c r="I30" s="261">
        <v>7275</v>
      </c>
      <c r="J30" s="257"/>
      <c r="K30" s="261"/>
      <c r="L30" s="257"/>
      <c r="M30" s="261"/>
      <c r="N30" s="260"/>
      <c r="O30" s="258"/>
      <c r="P30" s="259"/>
      <c r="Q30" s="261"/>
      <c r="R30" s="260"/>
      <c r="S30" s="262"/>
      <c r="T30" s="259"/>
      <c r="U30" s="261"/>
      <c r="V30" s="260"/>
      <c r="W30" s="262"/>
      <c r="X30" s="257"/>
      <c r="Y30" s="261"/>
      <c r="Z30" s="260"/>
      <c r="AA30" s="258"/>
      <c r="AB30" s="257"/>
      <c r="AC30" s="261"/>
      <c r="AD30" s="260"/>
      <c r="AE30" s="262"/>
      <c r="AF30" s="259"/>
      <c r="AG30" s="261"/>
      <c r="AH30" s="260"/>
      <c r="AI30" s="258"/>
      <c r="AJ30" s="260"/>
      <c r="AK30" s="261"/>
      <c r="AL30" s="260"/>
      <c r="AM30" s="258"/>
      <c r="AN30" s="260"/>
      <c r="AO30" s="258"/>
    </row>
    <row r="31" spans="1:41" x14ac:dyDescent="0.2">
      <c r="A31" s="230" t="s">
        <v>130</v>
      </c>
      <c r="B31" s="236" t="s">
        <v>372</v>
      </c>
      <c r="C31" s="237"/>
      <c r="D31" s="238">
        <v>101897</v>
      </c>
      <c r="E31" s="274">
        <v>9</v>
      </c>
      <c r="F31" s="257">
        <v>3930</v>
      </c>
      <c r="G31" s="261">
        <v>4140</v>
      </c>
      <c r="H31" s="257">
        <v>7140</v>
      </c>
      <c r="I31" s="261">
        <v>7410</v>
      </c>
      <c r="J31" s="257"/>
      <c r="K31" s="261"/>
      <c r="L31" s="257"/>
      <c r="M31" s="261"/>
      <c r="N31" s="260"/>
      <c r="O31" s="258"/>
      <c r="P31" s="259"/>
      <c r="Q31" s="261"/>
      <c r="R31" s="260"/>
      <c r="S31" s="262"/>
      <c r="T31" s="259"/>
      <c r="U31" s="261"/>
      <c r="V31" s="260"/>
      <c r="W31" s="262"/>
      <c r="X31" s="257"/>
      <c r="Y31" s="261"/>
      <c r="Z31" s="260"/>
      <c r="AA31" s="258"/>
      <c r="AB31" s="257"/>
      <c r="AC31" s="261"/>
      <c r="AD31" s="260"/>
      <c r="AE31" s="262"/>
      <c r="AF31" s="259"/>
      <c r="AG31" s="261"/>
      <c r="AH31" s="260"/>
      <c r="AI31" s="258"/>
      <c r="AJ31" s="260"/>
      <c r="AK31" s="261"/>
      <c r="AL31" s="260"/>
      <c r="AM31" s="258"/>
      <c r="AN31" s="260"/>
      <c r="AO31" s="258"/>
    </row>
    <row r="32" spans="1:41" x14ac:dyDescent="0.2">
      <c r="A32" s="230" t="s">
        <v>130</v>
      </c>
      <c r="B32" s="231" t="s">
        <v>373</v>
      </c>
      <c r="C32" s="275"/>
      <c r="D32" s="273">
        <v>101736</v>
      </c>
      <c r="E32" s="273">
        <v>9</v>
      </c>
      <c r="F32" s="257">
        <v>4020</v>
      </c>
      <c r="G32" s="261">
        <v>4080</v>
      </c>
      <c r="H32" s="257">
        <v>7230</v>
      </c>
      <c r="I32" s="261">
        <v>7350</v>
      </c>
      <c r="J32" s="257"/>
      <c r="K32" s="261"/>
      <c r="L32" s="257"/>
      <c r="M32" s="261"/>
      <c r="N32" s="260"/>
      <c r="O32" s="258"/>
      <c r="P32" s="259"/>
      <c r="Q32" s="261"/>
      <c r="R32" s="260"/>
      <c r="S32" s="262"/>
      <c r="T32" s="259"/>
      <c r="U32" s="261"/>
      <c r="V32" s="260"/>
      <c r="W32" s="262"/>
      <c r="X32" s="257"/>
      <c r="Y32" s="261"/>
      <c r="Z32" s="260"/>
      <c r="AA32" s="258"/>
      <c r="AB32" s="257"/>
      <c r="AC32" s="261"/>
      <c r="AD32" s="260"/>
      <c r="AE32" s="262"/>
      <c r="AF32" s="259"/>
      <c r="AG32" s="261"/>
      <c r="AH32" s="260"/>
      <c r="AI32" s="258"/>
      <c r="AJ32" s="260"/>
      <c r="AK32" s="261"/>
      <c r="AL32" s="260"/>
      <c r="AM32" s="258"/>
      <c r="AN32" s="260"/>
      <c r="AO32" s="258"/>
    </row>
    <row r="33" spans="1:41" x14ac:dyDescent="0.2">
      <c r="A33" s="230" t="s">
        <v>130</v>
      </c>
      <c r="B33" s="232" t="s">
        <v>374</v>
      </c>
      <c r="C33" s="233"/>
      <c r="D33" s="273">
        <v>102067</v>
      </c>
      <c r="E33" s="273">
        <v>9</v>
      </c>
      <c r="F33" s="257">
        <v>4080</v>
      </c>
      <c r="G33" s="261">
        <v>4140</v>
      </c>
      <c r="H33" s="257">
        <v>7290</v>
      </c>
      <c r="I33" s="261">
        <v>7410</v>
      </c>
      <c r="J33" s="257"/>
      <c r="K33" s="261"/>
      <c r="L33" s="257"/>
      <c r="M33" s="261"/>
      <c r="N33" s="260"/>
      <c r="O33" s="258"/>
      <c r="P33" s="259"/>
      <c r="Q33" s="261"/>
      <c r="R33" s="260"/>
      <c r="S33" s="262"/>
      <c r="T33" s="259"/>
      <c r="U33" s="261"/>
      <c r="V33" s="260"/>
      <c r="W33" s="262"/>
      <c r="X33" s="257"/>
      <c r="Y33" s="261"/>
      <c r="Z33" s="260"/>
      <c r="AA33" s="258"/>
      <c r="AB33" s="257"/>
      <c r="AC33" s="261"/>
      <c r="AD33" s="260"/>
      <c r="AE33" s="262"/>
      <c r="AF33" s="259"/>
      <c r="AG33" s="261"/>
      <c r="AH33" s="260"/>
      <c r="AI33" s="258"/>
      <c r="AJ33" s="260"/>
      <c r="AK33" s="261"/>
      <c r="AL33" s="260"/>
      <c r="AM33" s="258"/>
      <c r="AN33" s="260"/>
      <c r="AO33" s="258"/>
    </row>
    <row r="34" spans="1:41" x14ac:dyDescent="0.2">
      <c r="A34" s="230" t="s">
        <v>130</v>
      </c>
      <c r="B34" s="231" t="s">
        <v>375</v>
      </c>
      <c r="C34" s="275"/>
      <c r="D34" s="273">
        <v>251260</v>
      </c>
      <c r="E34" s="273">
        <v>9</v>
      </c>
      <c r="F34" s="257">
        <v>3780</v>
      </c>
      <c r="G34" s="261">
        <v>3840</v>
      </c>
      <c r="H34" s="257">
        <v>6990</v>
      </c>
      <c r="I34" s="261">
        <v>7110</v>
      </c>
      <c r="J34" s="257"/>
      <c r="K34" s="261"/>
      <c r="L34" s="257"/>
      <c r="M34" s="261"/>
      <c r="N34" s="260"/>
      <c r="O34" s="258"/>
      <c r="P34" s="259"/>
      <c r="Q34" s="261"/>
      <c r="R34" s="260"/>
      <c r="S34" s="262"/>
      <c r="T34" s="259"/>
      <c r="U34" s="261"/>
      <c r="V34" s="260"/>
      <c r="W34" s="262"/>
      <c r="X34" s="257"/>
      <c r="Y34" s="261"/>
      <c r="Z34" s="260"/>
      <c r="AA34" s="258"/>
      <c r="AB34" s="257"/>
      <c r="AC34" s="261"/>
      <c r="AD34" s="260"/>
      <c r="AE34" s="262"/>
      <c r="AF34" s="259"/>
      <c r="AG34" s="261"/>
      <c r="AH34" s="260"/>
      <c r="AI34" s="258"/>
      <c r="AJ34" s="260"/>
      <c r="AK34" s="261"/>
      <c r="AL34" s="260"/>
      <c r="AM34" s="258"/>
      <c r="AN34" s="260"/>
      <c r="AO34" s="258"/>
    </row>
    <row r="35" spans="1:41" x14ac:dyDescent="0.2">
      <c r="A35" s="230" t="s">
        <v>130</v>
      </c>
      <c r="B35" s="232" t="s">
        <v>377</v>
      </c>
      <c r="C35" s="233"/>
      <c r="D35" s="273">
        <v>101949</v>
      </c>
      <c r="E35" s="273">
        <v>10</v>
      </c>
      <c r="F35" s="257">
        <v>4080</v>
      </c>
      <c r="G35" s="261">
        <v>4140</v>
      </c>
      <c r="H35" s="257">
        <v>7290</v>
      </c>
      <c r="I35" s="261">
        <v>7410</v>
      </c>
      <c r="J35" s="257"/>
      <c r="K35" s="261"/>
      <c r="L35" s="257"/>
      <c r="M35" s="261"/>
      <c r="N35" s="260"/>
      <c r="O35" s="258"/>
      <c r="P35" s="259"/>
      <c r="Q35" s="261"/>
      <c r="R35" s="260"/>
      <c r="S35" s="262"/>
      <c r="T35" s="259"/>
      <c r="U35" s="261"/>
      <c r="V35" s="260"/>
      <c r="W35" s="262"/>
      <c r="X35" s="257"/>
      <c r="Y35" s="261"/>
      <c r="Z35" s="260"/>
      <c r="AA35" s="258"/>
      <c r="AB35" s="257"/>
      <c r="AC35" s="261"/>
      <c r="AD35" s="260"/>
      <c r="AE35" s="262"/>
      <c r="AF35" s="259"/>
      <c r="AG35" s="261"/>
      <c r="AH35" s="260"/>
      <c r="AI35" s="258"/>
      <c r="AJ35" s="260"/>
      <c r="AK35" s="261"/>
      <c r="AL35" s="260"/>
      <c r="AM35" s="258"/>
      <c r="AN35" s="260"/>
      <c r="AO35" s="258"/>
    </row>
    <row r="36" spans="1:41" x14ac:dyDescent="0.2">
      <c r="A36" s="230" t="s">
        <v>130</v>
      </c>
      <c r="B36" s="232" t="s">
        <v>379</v>
      </c>
      <c r="C36" s="233"/>
      <c r="D36" s="273">
        <v>101028</v>
      </c>
      <c r="E36" s="273">
        <v>10</v>
      </c>
      <c r="F36" s="257">
        <v>4140</v>
      </c>
      <c r="G36" s="261">
        <v>4200</v>
      </c>
      <c r="H36" s="257">
        <v>7350</v>
      </c>
      <c r="I36" s="261">
        <v>7470</v>
      </c>
      <c r="J36" s="257"/>
      <c r="K36" s="261"/>
      <c r="L36" s="257"/>
      <c r="M36" s="261"/>
      <c r="N36" s="260"/>
      <c r="O36" s="258"/>
      <c r="P36" s="259"/>
      <c r="Q36" s="261"/>
      <c r="R36" s="260"/>
      <c r="S36" s="262"/>
      <c r="T36" s="259"/>
      <c r="U36" s="261"/>
      <c r="V36" s="260"/>
      <c r="W36" s="262"/>
      <c r="X36" s="257"/>
      <c r="Y36" s="261"/>
      <c r="Z36" s="260"/>
      <c r="AA36" s="258"/>
      <c r="AB36" s="257"/>
      <c r="AC36" s="261"/>
      <c r="AD36" s="260"/>
      <c r="AE36" s="262"/>
      <c r="AF36" s="259"/>
      <c r="AG36" s="261"/>
      <c r="AH36" s="260"/>
      <c r="AI36" s="258"/>
      <c r="AJ36" s="260"/>
      <c r="AK36" s="261"/>
      <c r="AL36" s="260"/>
      <c r="AM36" s="258"/>
      <c r="AN36" s="260"/>
      <c r="AO36" s="258"/>
    </row>
    <row r="37" spans="1:41" x14ac:dyDescent="0.2">
      <c r="A37" s="230" t="s">
        <v>130</v>
      </c>
      <c r="B37" s="232" t="s">
        <v>381</v>
      </c>
      <c r="C37" s="233"/>
      <c r="D37" s="273">
        <v>101301</v>
      </c>
      <c r="E37" s="273">
        <v>10</v>
      </c>
      <c r="F37" s="257">
        <v>3780</v>
      </c>
      <c r="G37" s="261">
        <v>3840</v>
      </c>
      <c r="H37" s="257">
        <v>6990</v>
      </c>
      <c r="I37" s="261">
        <v>7110</v>
      </c>
      <c r="J37" s="257"/>
      <c r="K37" s="261"/>
      <c r="L37" s="257"/>
      <c r="M37" s="261"/>
      <c r="N37" s="260"/>
      <c r="O37" s="258"/>
      <c r="P37" s="259"/>
      <c r="Q37" s="261"/>
      <c r="R37" s="260"/>
      <c r="S37" s="262"/>
      <c r="T37" s="259"/>
      <c r="U37" s="261"/>
      <c r="V37" s="260"/>
      <c r="W37" s="262"/>
      <c r="X37" s="257"/>
      <c r="Y37" s="261"/>
      <c r="Z37" s="260"/>
      <c r="AA37" s="258"/>
      <c r="AB37" s="257"/>
      <c r="AC37" s="261"/>
      <c r="AD37" s="260"/>
      <c r="AE37" s="262"/>
      <c r="AF37" s="259"/>
      <c r="AG37" s="261"/>
      <c r="AH37" s="260"/>
      <c r="AI37" s="258"/>
      <c r="AJ37" s="260"/>
      <c r="AK37" s="261"/>
      <c r="AL37" s="260"/>
      <c r="AM37" s="258"/>
      <c r="AN37" s="260"/>
      <c r="AO37" s="258"/>
    </row>
    <row r="38" spans="1:41" x14ac:dyDescent="0.2">
      <c r="A38" s="230" t="s">
        <v>130</v>
      </c>
      <c r="B38" s="232" t="s">
        <v>382</v>
      </c>
      <c r="C38" s="233"/>
      <c r="D38" s="273">
        <v>101499</v>
      </c>
      <c r="E38" s="273">
        <v>10</v>
      </c>
      <c r="F38" s="257">
        <v>3788</v>
      </c>
      <c r="G38" s="261">
        <v>3848</v>
      </c>
      <c r="H38" s="257">
        <v>6998</v>
      </c>
      <c r="I38" s="261">
        <v>7118</v>
      </c>
      <c r="J38" s="257"/>
      <c r="K38" s="261"/>
      <c r="L38" s="257"/>
      <c r="M38" s="261"/>
      <c r="N38" s="260"/>
      <c r="O38" s="258"/>
      <c r="P38" s="259"/>
      <c r="Q38" s="261"/>
      <c r="R38" s="260"/>
      <c r="S38" s="262"/>
      <c r="T38" s="259"/>
      <c r="U38" s="261"/>
      <c r="V38" s="260"/>
      <c r="W38" s="262"/>
      <c r="X38" s="257"/>
      <c r="Y38" s="261"/>
      <c r="Z38" s="260"/>
      <c r="AA38" s="258"/>
      <c r="AB38" s="257"/>
      <c r="AC38" s="261"/>
      <c r="AD38" s="260"/>
      <c r="AE38" s="262"/>
      <c r="AF38" s="259"/>
      <c r="AG38" s="261"/>
      <c r="AH38" s="260"/>
      <c r="AI38" s="258"/>
      <c r="AJ38" s="260"/>
      <c r="AK38" s="261"/>
      <c r="AL38" s="260"/>
      <c r="AM38" s="258"/>
      <c r="AN38" s="260"/>
      <c r="AO38" s="258"/>
    </row>
    <row r="39" spans="1:41" x14ac:dyDescent="0.2">
      <c r="A39" s="230" t="s">
        <v>130</v>
      </c>
      <c r="B39" s="232" t="s">
        <v>383</v>
      </c>
      <c r="C39" s="233"/>
      <c r="D39" s="273">
        <v>101602</v>
      </c>
      <c r="E39" s="273">
        <v>10</v>
      </c>
      <c r="F39" s="257">
        <v>3900</v>
      </c>
      <c r="G39" s="261">
        <v>3960</v>
      </c>
      <c r="H39" s="257">
        <v>7110</v>
      </c>
      <c r="I39" s="261">
        <v>7230</v>
      </c>
      <c r="J39" s="257"/>
      <c r="K39" s="261"/>
      <c r="L39" s="257"/>
      <c r="M39" s="261"/>
      <c r="N39" s="260"/>
      <c r="O39" s="258"/>
      <c r="P39" s="259"/>
      <c r="Q39" s="261"/>
      <c r="R39" s="260"/>
      <c r="S39" s="262"/>
      <c r="T39" s="259"/>
      <c r="U39" s="261"/>
      <c r="V39" s="260"/>
      <c r="W39" s="262"/>
      <c r="X39" s="257"/>
      <c r="Y39" s="261"/>
      <c r="Z39" s="260"/>
      <c r="AA39" s="258"/>
      <c r="AB39" s="257"/>
      <c r="AC39" s="261"/>
      <c r="AD39" s="260"/>
      <c r="AE39" s="262"/>
      <c r="AF39" s="259"/>
      <c r="AG39" s="261"/>
      <c r="AH39" s="260"/>
      <c r="AI39" s="258"/>
      <c r="AJ39" s="260"/>
      <c r="AK39" s="261"/>
      <c r="AL39" s="260"/>
      <c r="AM39" s="258"/>
      <c r="AN39" s="260"/>
      <c r="AO39" s="258"/>
    </row>
    <row r="40" spans="1:41" x14ac:dyDescent="0.2">
      <c r="A40" s="230" t="s">
        <v>130</v>
      </c>
      <c r="B40" s="232" t="s">
        <v>384</v>
      </c>
      <c r="C40" s="233" t="s">
        <v>411</v>
      </c>
      <c r="D40" s="273">
        <v>102076</v>
      </c>
      <c r="E40" s="273">
        <v>10</v>
      </c>
      <c r="F40" s="257">
        <v>4140</v>
      </c>
      <c r="G40" s="261">
        <v>4200</v>
      </c>
      <c r="H40" s="257">
        <v>7350</v>
      </c>
      <c r="I40" s="261">
        <v>7470</v>
      </c>
      <c r="J40" s="257"/>
      <c r="K40" s="261"/>
      <c r="L40" s="257"/>
      <c r="M40" s="261"/>
      <c r="N40" s="260"/>
      <c r="O40" s="258"/>
      <c r="P40" s="259"/>
      <c r="Q40" s="261"/>
      <c r="R40" s="260"/>
      <c r="S40" s="262"/>
      <c r="T40" s="259"/>
      <c r="U40" s="261"/>
      <c r="V40" s="260"/>
      <c r="W40" s="262"/>
      <c r="X40" s="257"/>
      <c r="Y40" s="261"/>
      <c r="Z40" s="260"/>
      <c r="AA40" s="258"/>
      <c r="AB40" s="257"/>
      <c r="AC40" s="261"/>
      <c r="AD40" s="260"/>
      <c r="AE40" s="262"/>
      <c r="AF40" s="259"/>
      <c r="AG40" s="261"/>
      <c r="AH40" s="260"/>
      <c r="AI40" s="258"/>
      <c r="AJ40" s="260"/>
      <c r="AK40" s="261"/>
      <c r="AL40" s="260"/>
      <c r="AM40" s="258"/>
      <c r="AN40" s="260"/>
      <c r="AO40" s="258"/>
    </row>
    <row r="41" spans="1:41" x14ac:dyDescent="0.2">
      <c r="A41" s="230" t="s">
        <v>130</v>
      </c>
      <c r="B41" s="231" t="s">
        <v>385</v>
      </c>
      <c r="C41" s="275"/>
      <c r="D41" s="273">
        <v>102313</v>
      </c>
      <c r="E41" s="273">
        <v>12</v>
      </c>
      <c r="F41" s="257">
        <v>3990</v>
      </c>
      <c r="G41" s="261">
        <v>4050</v>
      </c>
      <c r="H41" s="257">
        <v>7200</v>
      </c>
      <c r="I41" s="261">
        <v>7320</v>
      </c>
      <c r="J41" s="257"/>
      <c r="K41" s="261"/>
      <c r="L41" s="257"/>
      <c r="M41" s="261"/>
      <c r="N41" s="260"/>
      <c r="O41" s="258"/>
      <c r="P41" s="259"/>
      <c r="Q41" s="261"/>
      <c r="R41" s="260"/>
      <c r="S41" s="262"/>
      <c r="T41" s="259"/>
      <c r="U41" s="261"/>
      <c r="V41" s="260"/>
      <c r="W41" s="262"/>
      <c r="X41" s="257"/>
      <c r="Y41" s="261"/>
      <c r="Z41" s="260"/>
      <c r="AA41" s="258"/>
      <c r="AB41" s="257"/>
      <c r="AC41" s="261"/>
      <c r="AD41" s="260"/>
      <c r="AE41" s="262"/>
      <c r="AF41" s="259"/>
      <c r="AG41" s="261"/>
      <c r="AH41" s="260"/>
      <c r="AI41" s="258"/>
      <c r="AJ41" s="260"/>
      <c r="AK41" s="261"/>
      <c r="AL41" s="260"/>
      <c r="AM41" s="258"/>
      <c r="AN41" s="260"/>
      <c r="AO41" s="258"/>
    </row>
    <row r="42" spans="1:41" x14ac:dyDescent="0.2">
      <c r="A42" s="230" t="s">
        <v>130</v>
      </c>
      <c r="B42" s="232" t="s">
        <v>386</v>
      </c>
      <c r="C42" s="233"/>
      <c r="D42" s="273">
        <v>101462</v>
      </c>
      <c r="E42" s="273">
        <v>13</v>
      </c>
      <c r="F42" s="257">
        <v>3930</v>
      </c>
      <c r="G42" s="261">
        <v>3990</v>
      </c>
      <c r="H42" s="257">
        <v>7140</v>
      </c>
      <c r="I42" s="261">
        <v>7260</v>
      </c>
      <c r="J42" s="257"/>
      <c r="K42" s="261"/>
      <c r="L42" s="257"/>
      <c r="M42" s="261"/>
      <c r="N42" s="260"/>
      <c r="O42" s="258"/>
      <c r="P42" s="259"/>
      <c r="Q42" s="261"/>
      <c r="R42" s="260"/>
      <c r="S42" s="262"/>
      <c r="T42" s="259"/>
      <c r="U42" s="261"/>
      <c r="V42" s="260"/>
      <c r="W42" s="262"/>
      <c r="X42" s="257"/>
      <c r="Y42" s="261"/>
      <c r="Z42" s="260"/>
      <c r="AA42" s="258"/>
      <c r="AB42" s="257"/>
      <c r="AC42" s="261"/>
      <c r="AD42" s="260"/>
      <c r="AE42" s="262"/>
      <c r="AF42" s="259"/>
      <c r="AG42" s="261"/>
      <c r="AH42" s="260"/>
      <c r="AI42" s="258"/>
      <c r="AJ42" s="260"/>
      <c r="AK42" s="261"/>
      <c r="AL42" s="260"/>
      <c r="AM42" s="258"/>
      <c r="AN42" s="260"/>
      <c r="AO42" s="258"/>
    </row>
    <row r="43" spans="1:41" x14ac:dyDescent="0.2">
      <c r="A43" s="230" t="s">
        <v>130</v>
      </c>
      <c r="B43" s="231" t="s">
        <v>387</v>
      </c>
      <c r="C43" s="275"/>
      <c r="D43" s="273">
        <v>101471</v>
      </c>
      <c r="E43" s="273">
        <v>13</v>
      </c>
      <c r="F43" s="257">
        <v>3780</v>
      </c>
      <c r="G43" s="261">
        <v>3840</v>
      </c>
      <c r="H43" s="257" t="s">
        <v>388</v>
      </c>
      <c r="I43" s="261" t="s">
        <v>388</v>
      </c>
      <c r="J43" s="257"/>
      <c r="K43" s="261"/>
      <c r="L43" s="257"/>
      <c r="M43" s="261"/>
      <c r="N43" s="260"/>
      <c r="O43" s="258"/>
      <c r="P43" s="259"/>
      <c r="Q43" s="261"/>
      <c r="R43" s="260"/>
      <c r="S43" s="262"/>
      <c r="T43" s="259"/>
      <c r="U43" s="261"/>
      <c r="V43" s="260"/>
      <c r="W43" s="262"/>
      <c r="X43" s="257"/>
      <c r="Y43" s="261"/>
      <c r="Z43" s="260"/>
      <c r="AA43" s="258"/>
      <c r="AB43" s="257"/>
      <c r="AC43" s="261"/>
      <c r="AD43" s="260"/>
      <c r="AE43" s="262"/>
      <c r="AF43" s="259"/>
      <c r="AG43" s="261"/>
      <c r="AH43" s="260"/>
      <c r="AI43" s="258"/>
      <c r="AJ43" s="260"/>
      <c r="AK43" s="261"/>
      <c r="AL43" s="260"/>
      <c r="AM43" s="258"/>
      <c r="AN43" s="260"/>
      <c r="AO43" s="258"/>
    </row>
    <row r="44" spans="1:41" x14ac:dyDescent="0.2">
      <c r="A44" s="230" t="s">
        <v>130</v>
      </c>
      <c r="B44" s="231" t="s">
        <v>389</v>
      </c>
      <c r="C44" s="275"/>
      <c r="D44" s="273">
        <v>101994</v>
      </c>
      <c r="E44" s="273">
        <v>13</v>
      </c>
      <c r="F44" s="257">
        <v>4110</v>
      </c>
      <c r="G44" s="261">
        <v>4170</v>
      </c>
      <c r="H44" s="257">
        <v>7320</v>
      </c>
      <c r="I44" s="261">
        <v>7440</v>
      </c>
      <c r="J44" s="257"/>
      <c r="K44" s="261"/>
      <c r="L44" s="257"/>
      <c r="M44" s="261"/>
      <c r="N44" s="260"/>
      <c r="O44" s="258"/>
      <c r="P44" s="259"/>
      <c r="Q44" s="261"/>
      <c r="R44" s="260"/>
      <c r="S44" s="262"/>
      <c r="T44" s="259"/>
      <c r="U44" s="261"/>
      <c r="V44" s="260"/>
      <c r="W44" s="262"/>
      <c r="X44" s="257"/>
      <c r="Y44" s="261"/>
      <c r="Z44" s="260"/>
      <c r="AA44" s="258"/>
      <c r="AB44" s="257"/>
      <c r="AC44" s="261"/>
      <c r="AD44" s="260"/>
      <c r="AE44" s="262"/>
      <c r="AF44" s="259"/>
      <c r="AG44" s="261"/>
      <c r="AH44" s="260"/>
      <c r="AI44" s="258"/>
      <c r="AJ44" s="260"/>
      <c r="AK44" s="261"/>
      <c r="AL44" s="260"/>
      <c r="AM44" s="258"/>
      <c r="AN44" s="260"/>
      <c r="AO44" s="258"/>
    </row>
    <row r="45" spans="1:41" x14ac:dyDescent="0.2">
      <c r="A45" s="230" t="s">
        <v>130</v>
      </c>
      <c r="B45" s="231" t="s">
        <v>390</v>
      </c>
      <c r="C45" s="233"/>
      <c r="D45" s="238">
        <v>101648</v>
      </c>
      <c r="E45" s="238">
        <v>15</v>
      </c>
      <c r="F45" s="257">
        <v>6700</v>
      </c>
      <c r="G45" s="261">
        <v>6700</v>
      </c>
      <c r="H45" s="257">
        <v>12700</v>
      </c>
      <c r="I45" s="261">
        <v>12700</v>
      </c>
      <c r="J45" s="257"/>
      <c r="K45" s="261"/>
      <c r="L45" s="257"/>
      <c r="M45" s="261"/>
      <c r="N45" s="260"/>
      <c r="O45" s="258"/>
      <c r="P45" s="259"/>
      <c r="Q45" s="261"/>
      <c r="R45" s="260"/>
      <c r="S45" s="262"/>
      <c r="T45" s="259"/>
      <c r="U45" s="261"/>
      <c r="V45" s="260"/>
      <c r="W45" s="262"/>
      <c r="X45" s="257"/>
      <c r="Y45" s="261"/>
      <c r="Z45" s="260"/>
      <c r="AA45" s="258"/>
      <c r="AB45" s="257"/>
      <c r="AC45" s="261"/>
      <c r="AD45" s="260"/>
      <c r="AE45" s="262"/>
      <c r="AF45" s="259"/>
      <c r="AG45" s="261"/>
      <c r="AH45" s="260"/>
      <c r="AI45" s="258"/>
      <c r="AJ45" s="260"/>
      <c r="AK45" s="261"/>
      <c r="AL45" s="260"/>
      <c r="AM45" s="258"/>
      <c r="AN45" s="260"/>
      <c r="AO45" s="258"/>
    </row>
    <row r="46" spans="1:41" x14ac:dyDescent="0.2">
      <c r="A46" s="435" t="s">
        <v>133</v>
      </c>
      <c r="B46" s="436" t="s">
        <v>792</v>
      </c>
      <c r="C46" s="441"/>
      <c r="D46" s="451">
        <v>106397</v>
      </c>
      <c r="E46" s="451">
        <v>1</v>
      </c>
      <c r="F46" s="257">
        <v>7173</v>
      </c>
      <c r="G46" s="438">
        <v>7553</v>
      </c>
      <c r="H46" s="257">
        <v>17606</v>
      </c>
      <c r="I46" s="438">
        <v>18435</v>
      </c>
      <c r="J46" s="257">
        <v>9042</v>
      </c>
      <c r="K46" s="438">
        <v>9474</v>
      </c>
      <c r="L46" s="257">
        <v>20025</v>
      </c>
      <c r="M46" s="438">
        <v>20929</v>
      </c>
      <c r="N46" s="283">
        <v>9546</v>
      </c>
      <c r="O46" s="258">
        <v>10012</v>
      </c>
      <c r="P46" s="259">
        <v>19623</v>
      </c>
      <c r="Q46" s="261">
        <v>20522</v>
      </c>
      <c r="R46" s="260"/>
      <c r="S46" s="262"/>
      <c r="T46" s="259"/>
      <c r="U46" s="261"/>
      <c r="V46" s="260"/>
      <c r="W46" s="262"/>
      <c r="X46" s="257"/>
      <c r="Y46" s="261"/>
      <c r="Z46" s="260"/>
      <c r="AA46" s="258"/>
      <c r="AB46" s="257"/>
      <c r="AC46" s="261"/>
      <c r="AD46" s="260"/>
      <c r="AE46" s="262"/>
      <c r="AF46" s="259"/>
      <c r="AG46" s="261"/>
      <c r="AH46" s="260"/>
      <c r="AI46" s="258"/>
      <c r="AJ46" s="260"/>
      <c r="AK46" s="261"/>
      <c r="AL46" s="260"/>
      <c r="AM46" s="258"/>
      <c r="AN46" s="260"/>
      <c r="AO46" s="258"/>
    </row>
    <row r="47" spans="1:41" x14ac:dyDescent="0.2">
      <c r="A47" s="435" t="s">
        <v>133</v>
      </c>
      <c r="B47" s="436" t="s">
        <v>793</v>
      </c>
      <c r="C47" s="441"/>
      <c r="D47" s="451">
        <v>106458</v>
      </c>
      <c r="E47" s="451">
        <v>3</v>
      </c>
      <c r="F47" s="257">
        <v>6934</v>
      </c>
      <c r="G47" s="438">
        <v>7180</v>
      </c>
      <c r="H47" s="257">
        <v>12238</v>
      </c>
      <c r="I47" s="438">
        <v>12610</v>
      </c>
      <c r="J47" s="257">
        <v>6709</v>
      </c>
      <c r="K47" s="438">
        <v>6934</v>
      </c>
      <c r="L47" s="257">
        <v>12101</v>
      </c>
      <c r="M47" s="438">
        <v>12454</v>
      </c>
      <c r="N47" s="283"/>
      <c r="O47" s="258"/>
      <c r="P47" s="259"/>
      <c r="Q47" s="261"/>
      <c r="R47" s="260"/>
      <c r="S47" s="262"/>
      <c r="T47" s="259"/>
      <c r="U47" s="261"/>
      <c r="V47" s="260"/>
      <c r="W47" s="262"/>
      <c r="X47" s="257"/>
      <c r="Y47" s="261"/>
      <c r="Z47" s="260"/>
      <c r="AA47" s="258"/>
      <c r="AB47" s="257"/>
      <c r="AC47" s="261"/>
      <c r="AD47" s="260"/>
      <c r="AE47" s="262"/>
      <c r="AF47" s="259"/>
      <c r="AG47" s="261"/>
      <c r="AH47" s="260"/>
      <c r="AI47" s="258"/>
      <c r="AJ47" s="260"/>
      <c r="AK47" s="261"/>
      <c r="AL47" s="260"/>
      <c r="AM47" s="258"/>
      <c r="AN47" s="260"/>
      <c r="AO47" s="258"/>
    </row>
    <row r="48" spans="1:41" x14ac:dyDescent="0.2">
      <c r="A48" s="435" t="s">
        <v>133</v>
      </c>
      <c r="B48" s="440" t="s">
        <v>796</v>
      </c>
      <c r="C48" s="444" t="s">
        <v>825</v>
      </c>
      <c r="D48" s="451">
        <v>106467</v>
      </c>
      <c r="E48" s="445">
        <v>3</v>
      </c>
      <c r="F48" s="257">
        <v>6258</v>
      </c>
      <c r="G48" s="438">
        <v>6528</v>
      </c>
      <c r="H48" s="257">
        <v>11658</v>
      </c>
      <c r="I48" s="438">
        <v>12138</v>
      </c>
      <c r="J48" s="257">
        <v>5718</v>
      </c>
      <c r="K48" s="438">
        <v>5958</v>
      </c>
      <c r="L48" s="257">
        <v>10686</v>
      </c>
      <c r="M48" s="438">
        <v>11118</v>
      </c>
      <c r="N48" s="283"/>
      <c r="O48" s="258"/>
      <c r="P48" s="259"/>
      <c r="Q48" s="261"/>
      <c r="R48" s="260"/>
      <c r="S48" s="262"/>
      <c r="T48" s="259"/>
      <c r="U48" s="261"/>
      <c r="V48" s="260"/>
      <c r="W48" s="262"/>
      <c r="X48" s="257"/>
      <c r="Y48" s="261"/>
      <c r="Z48" s="260"/>
      <c r="AA48" s="258"/>
      <c r="AB48" s="257"/>
      <c r="AC48" s="261"/>
      <c r="AD48" s="260"/>
      <c r="AE48" s="262"/>
      <c r="AF48" s="259"/>
      <c r="AG48" s="261"/>
      <c r="AH48" s="260"/>
      <c r="AI48" s="258"/>
      <c r="AJ48" s="260"/>
      <c r="AK48" s="261"/>
      <c r="AL48" s="260"/>
      <c r="AM48" s="258"/>
      <c r="AN48" s="260"/>
      <c r="AO48" s="258"/>
    </row>
    <row r="49" spans="1:41" x14ac:dyDescent="0.2">
      <c r="A49" s="435" t="s">
        <v>133</v>
      </c>
      <c r="B49" s="436" t="s">
        <v>794</v>
      </c>
      <c r="C49" s="441" t="s">
        <v>448</v>
      </c>
      <c r="D49" s="451">
        <v>106245</v>
      </c>
      <c r="E49" s="451">
        <v>3</v>
      </c>
      <c r="F49" s="257">
        <v>7040</v>
      </c>
      <c r="G49" s="438">
        <v>7343</v>
      </c>
      <c r="H49" s="257">
        <v>16550</v>
      </c>
      <c r="I49" s="438">
        <v>17213</v>
      </c>
      <c r="J49" s="257">
        <v>7448</v>
      </c>
      <c r="K49" s="438">
        <v>7771</v>
      </c>
      <c r="L49" s="257">
        <v>15416</v>
      </c>
      <c r="M49" s="438">
        <v>16171</v>
      </c>
      <c r="N49" s="283">
        <v>9965</v>
      </c>
      <c r="O49" s="439">
        <v>10411</v>
      </c>
      <c r="P49" s="259">
        <v>20042</v>
      </c>
      <c r="Q49" s="438">
        <v>20921</v>
      </c>
      <c r="R49" s="260"/>
      <c r="S49" s="262"/>
      <c r="T49" s="259"/>
      <c r="U49" s="261"/>
      <c r="V49" s="260"/>
      <c r="W49" s="262"/>
      <c r="X49" s="257"/>
      <c r="Y49" s="261"/>
      <c r="Z49" s="260"/>
      <c r="AA49" s="258"/>
      <c r="AB49" s="257"/>
      <c r="AC49" s="261"/>
      <c r="AD49" s="260"/>
      <c r="AE49" s="262"/>
      <c r="AF49" s="259"/>
      <c r="AG49" s="261"/>
      <c r="AH49" s="260"/>
      <c r="AI49" s="258"/>
      <c r="AJ49" s="260"/>
      <c r="AK49" s="261"/>
      <c r="AL49" s="260"/>
      <c r="AM49" s="258"/>
      <c r="AN49" s="260"/>
      <c r="AO49" s="258"/>
    </row>
    <row r="50" spans="1:41" x14ac:dyDescent="0.2">
      <c r="A50" s="435" t="s">
        <v>133</v>
      </c>
      <c r="B50" s="436" t="s">
        <v>795</v>
      </c>
      <c r="C50" s="441"/>
      <c r="D50" s="451">
        <v>106704</v>
      </c>
      <c r="E50" s="451">
        <v>3</v>
      </c>
      <c r="F50" s="257">
        <v>7183</v>
      </c>
      <c r="G50" s="438">
        <v>7332</v>
      </c>
      <c r="H50" s="257">
        <v>12569</v>
      </c>
      <c r="I50" s="438">
        <v>12830</v>
      </c>
      <c r="J50" s="257">
        <v>6777</v>
      </c>
      <c r="K50" s="438">
        <v>6925</v>
      </c>
      <c r="L50" s="257">
        <v>12087</v>
      </c>
      <c r="M50" s="438">
        <v>12345</v>
      </c>
      <c r="N50" s="283"/>
      <c r="O50" s="258"/>
      <c r="P50" s="259"/>
      <c r="Q50" s="261"/>
      <c r="R50" s="260"/>
      <c r="S50" s="262"/>
      <c r="T50" s="259"/>
      <c r="U50" s="261"/>
      <c r="V50" s="260"/>
      <c r="W50" s="262"/>
      <c r="X50" s="257"/>
      <c r="Y50" s="261"/>
      <c r="Z50" s="260"/>
      <c r="AA50" s="258"/>
      <c r="AB50" s="257"/>
      <c r="AC50" s="261"/>
      <c r="AD50" s="260"/>
      <c r="AE50" s="262"/>
      <c r="AF50" s="259"/>
      <c r="AG50" s="261"/>
      <c r="AH50" s="260"/>
      <c r="AI50" s="258"/>
      <c r="AJ50" s="260"/>
      <c r="AK50" s="261"/>
      <c r="AL50" s="260"/>
      <c r="AM50" s="258"/>
      <c r="AN50" s="260"/>
      <c r="AO50" s="258"/>
    </row>
    <row r="51" spans="1:41" x14ac:dyDescent="0.2">
      <c r="A51" s="435" t="s">
        <v>133</v>
      </c>
      <c r="B51" s="442" t="s">
        <v>797</v>
      </c>
      <c r="C51" s="441"/>
      <c r="D51" s="451">
        <v>107071</v>
      </c>
      <c r="E51" s="451">
        <v>4</v>
      </c>
      <c r="F51" s="257">
        <v>6714</v>
      </c>
      <c r="G51" s="438">
        <v>6984</v>
      </c>
      <c r="H51" s="257">
        <v>12324</v>
      </c>
      <c r="I51" s="438">
        <v>12864</v>
      </c>
      <c r="J51" s="257">
        <v>6547</v>
      </c>
      <c r="K51" s="438">
        <v>6835</v>
      </c>
      <c r="L51" s="257">
        <v>12091</v>
      </c>
      <c r="M51" s="438">
        <v>12667</v>
      </c>
      <c r="N51" s="283"/>
      <c r="O51" s="258"/>
      <c r="P51" s="259"/>
      <c r="Q51" s="261"/>
      <c r="R51" s="260"/>
      <c r="S51" s="262"/>
      <c r="T51" s="259"/>
      <c r="U51" s="261"/>
      <c r="V51" s="260"/>
      <c r="W51" s="262"/>
      <c r="X51" s="257"/>
      <c r="Y51" s="261"/>
      <c r="Z51" s="260"/>
      <c r="AA51" s="258"/>
      <c r="AB51" s="257"/>
      <c r="AC51" s="261"/>
      <c r="AD51" s="260"/>
      <c r="AE51" s="262"/>
      <c r="AF51" s="259"/>
      <c r="AG51" s="261"/>
      <c r="AH51" s="260"/>
      <c r="AI51" s="258"/>
      <c r="AJ51" s="260"/>
      <c r="AK51" s="261"/>
      <c r="AL51" s="260"/>
      <c r="AM51" s="258"/>
      <c r="AN51" s="260"/>
      <c r="AO51" s="258"/>
    </row>
    <row r="52" spans="1:41" x14ac:dyDescent="0.2">
      <c r="A52" s="435" t="s">
        <v>133</v>
      </c>
      <c r="B52" s="440" t="s">
        <v>798</v>
      </c>
      <c r="C52" s="444"/>
      <c r="D52" s="451">
        <v>107983</v>
      </c>
      <c r="E52" s="404">
        <v>4</v>
      </c>
      <c r="F52" s="257">
        <v>6786</v>
      </c>
      <c r="G52" s="438">
        <v>7146</v>
      </c>
      <c r="H52" s="257">
        <v>9666</v>
      </c>
      <c r="I52" s="438">
        <v>10176</v>
      </c>
      <c r="J52" s="257">
        <v>6530</v>
      </c>
      <c r="K52" s="438">
        <v>6866</v>
      </c>
      <c r="L52" s="257">
        <v>9098</v>
      </c>
      <c r="M52" s="438">
        <v>9554</v>
      </c>
      <c r="N52" s="283"/>
      <c r="O52" s="258"/>
      <c r="P52" s="259"/>
      <c r="Q52" s="261"/>
      <c r="R52" s="260"/>
      <c r="S52" s="262"/>
      <c r="T52" s="259"/>
      <c r="U52" s="261"/>
      <c r="V52" s="260"/>
      <c r="W52" s="262"/>
      <c r="X52" s="257"/>
      <c r="Y52" s="261"/>
      <c r="Z52" s="260"/>
      <c r="AA52" s="258"/>
      <c r="AB52" s="257"/>
      <c r="AC52" s="261"/>
      <c r="AD52" s="260"/>
      <c r="AE52" s="262"/>
      <c r="AF52" s="259"/>
      <c r="AG52" s="261"/>
      <c r="AH52" s="260"/>
      <c r="AI52" s="258"/>
      <c r="AJ52" s="260"/>
      <c r="AK52" s="261"/>
      <c r="AL52" s="260"/>
      <c r="AM52" s="258"/>
      <c r="AN52" s="260"/>
      <c r="AO52" s="258"/>
    </row>
    <row r="53" spans="1:41" x14ac:dyDescent="0.2">
      <c r="A53" s="435" t="s">
        <v>133</v>
      </c>
      <c r="B53" s="442" t="s">
        <v>799</v>
      </c>
      <c r="C53" s="441"/>
      <c r="D53" s="451">
        <v>106485</v>
      </c>
      <c r="E53" s="451">
        <v>5</v>
      </c>
      <c r="F53" s="257">
        <v>5290</v>
      </c>
      <c r="G53" s="438">
        <v>5560</v>
      </c>
      <c r="H53" s="257">
        <v>10510</v>
      </c>
      <c r="I53" s="438">
        <v>11050</v>
      </c>
      <c r="J53" s="257">
        <v>6000</v>
      </c>
      <c r="K53" s="438">
        <v>6432</v>
      </c>
      <c r="L53" s="257">
        <v>11400</v>
      </c>
      <c r="M53" s="438">
        <v>12072</v>
      </c>
      <c r="N53" s="283"/>
      <c r="O53" s="258"/>
      <c r="P53" s="259"/>
      <c r="Q53" s="261"/>
      <c r="R53" s="260"/>
      <c r="S53" s="262"/>
      <c r="T53" s="259"/>
      <c r="U53" s="261"/>
      <c r="V53" s="260"/>
      <c r="W53" s="262"/>
      <c r="X53" s="257"/>
      <c r="Y53" s="261"/>
      <c r="Z53" s="260"/>
      <c r="AA53" s="258"/>
      <c r="AB53" s="257"/>
      <c r="AC53" s="261"/>
      <c r="AD53" s="260"/>
      <c r="AE53" s="262"/>
      <c r="AF53" s="259"/>
      <c r="AG53" s="261"/>
      <c r="AH53" s="260"/>
      <c r="AI53" s="258"/>
      <c r="AJ53" s="260"/>
      <c r="AK53" s="261"/>
      <c r="AL53" s="260"/>
      <c r="AM53" s="258"/>
      <c r="AN53" s="260"/>
      <c r="AO53" s="258"/>
    </row>
    <row r="54" spans="1:41" x14ac:dyDescent="0.2">
      <c r="A54" s="435" t="s">
        <v>133</v>
      </c>
      <c r="B54" s="446" t="s">
        <v>800</v>
      </c>
      <c r="C54" s="441"/>
      <c r="D54" s="451">
        <v>108092</v>
      </c>
      <c r="E54" s="451">
        <v>6</v>
      </c>
      <c r="F54" s="257">
        <v>5267</v>
      </c>
      <c r="G54" s="438">
        <v>5436</v>
      </c>
      <c r="H54" s="257">
        <v>11717</v>
      </c>
      <c r="I54" s="438">
        <v>12186</v>
      </c>
      <c r="J54" s="257"/>
      <c r="K54" s="438"/>
      <c r="L54" s="257"/>
      <c r="M54" s="438"/>
      <c r="N54" s="283"/>
      <c r="O54" s="258"/>
      <c r="P54" s="259"/>
      <c r="Q54" s="261"/>
      <c r="R54" s="260"/>
      <c r="S54" s="262"/>
      <c r="T54" s="259"/>
      <c r="U54" s="261"/>
      <c r="V54" s="260"/>
      <c r="W54" s="262"/>
      <c r="X54" s="257"/>
      <c r="Y54" s="261"/>
      <c r="Z54" s="260"/>
      <c r="AA54" s="258"/>
      <c r="AB54" s="257"/>
      <c r="AC54" s="261"/>
      <c r="AD54" s="260"/>
      <c r="AE54" s="262"/>
      <c r="AF54" s="259"/>
      <c r="AG54" s="261"/>
      <c r="AH54" s="260"/>
      <c r="AI54" s="258"/>
      <c r="AJ54" s="260"/>
      <c r="AK54" s="261"/>
      <c r="AL54" s="260"/>
      <c r="AM54" s="258"/>
      <c r="AN54" s="260"/>
      <c r="AO54" s="258"/>
    </row>
    <row r="55" spans="1:41" x14ac:dyDescent="0.2">
      <c r="A55" s="435" t="s">
        <v>133</v>
      </c>
      <c r="B55" s="440" t="s">
        <v>801</v>
      </c>
      <c r="C55" s="441" t="s">
        <v>449</v>
      </c>
      <c r="D55" s="451">
        <v>106412</v>
      </c>
      <c r="E55" s="451">
        <v>6</v>
      </c>
      <c r="F55" s="257">
        <v>5330</v>
      </c>
      <c r="G55" s="438">
        <v>5517</v>
      </c>
      <c r="H55" s="257">
        <v>10595</v>
      </c>
      <c r="I55" s="438">
        <v>10947</v>
      </c>
      <c r="J55" s="257">
        <v>5202</v>
      </c>
      <c r="K55" s="438">
        <v>5364</v>
      </c>
      <c r="L55" s="257">
        <v>10506</v>
      </c>
      <c r="M55" s="438">
        <v>10860</v>
      </c>
      <c r="N55" s="283"/>
      <c r="O55" s="258"/>
      <c r="P55" s="259"/>
      <c r="Q55" s="261"/>
      <c r="R55" s="260"/>
      <c r="S55" s="262"/>
      <c r="T55" s="259"/>
      <c r="U55" s="261"/>
      <c r="V55" s="260"/>
      <c r="W55" s="262"/>
      <c r="X55" s="257"/>
      <c r="Y55" s="261"/>
      <c r="Z55" s="260"/>
      <c r="AA55" s="258"/>
      <c r="AB55" s="257"/>
      <c r="AC55" s="261"/>
      <c r="AD55" s="260"/>
      <c r="AE55" s="262"/>
      <c r="AF55" s="259"/>
      <c r="AG55" s="261"/>
      <c r="AH55" s="260"/>
      <c r="AI55" s="258"/>
      <c r="AJ55" s="260"/>
      <c r="AK55" s="261"/>
      <c r="AL55" s="260"/>
      <c r="AM55" s="258"/>
      <c r="AN55" s="260"/>
      <c r="AO55" s="258"/>
    </row>
    <row r="56" spans="1:41" ht="13.5" customHeight="1" x14ac:dyDescent="0.2">
      <c r="A56" s="435" t="s">
        <v>133</v>
      </c>
      <c r="B56" s="440" t="s">
        <v>802</v>
      </c>
      <c r="C56" s="444"/>
      <c r="D56" s="320">
        <v>367459</v>
      </c>
      <c r="E56" s="404">
        <v>8</v>
      </c>
      <c r="F56" s="257">
        <v>2748</v>
      </c>
      <c r="G56" s="438">
        <v>2923</v>
      </c>
      <c r="H56" s="257">
        <v>5598</v>
      </c>
      <c r="I56" s="438">
        <v>5923</v>
      </c>
      <c r="J56" s="257"/>
      <c r="K56" s="438"/>
      <c r="L56" s="257"/>
      <c r="M56" s="438"/>
      <c r="N56" s="283"/>
      <c r="O56" s="258"/>
      <c r="P56" s="259"/>
      <c r="Q56" s="261"/>
      <c r="R56" s="260"/>
      <c r="S56" s="262"/>
      <c r="T56" s="259"/>
      <c r="U56" s="261"/>
      <c r="V56" s="260"/>
      <c r="W56" s="262"/>
      <c r="X56" s="257"/>
      <c r="Y56" s="261"/>
      <c r="Z56" s="260"/>
      <c r="AA56" s="258"/>
      <c r="AB56" s="257"/>
      <c r="AC56" s="261"/>
      <c r="AD56" s="260"/>
      <c r="AE56" s="262"/>
      <c r="AF56" s="259"/>
      <c r="AG56" s="261"/>
      <c r="AH56" s="260"/>
      <c r="AI56" s="258"/>
      <c r="AJ56" s="260"/>
      <c r="AK56" s="261"/>
      <c r="AL56" s="260"/>
      <c r="AM56" s="258"/>
      <c r="AN56" s="260"/>
      <c r="AO56" s="258"/>
    </row>
    <row r="57" spans="1:41" x14ac:dyDescent="0.2">
      <c r="A57" s="435" t="s">
        <v>133</v>
      </c>
      <c r="B57" s="447" t="s">
        <v>803</v>
      </c>
      <c r="C57" s="448"/>
      <c r="D57" s="453">
        <v>107664</v>
      </c>
      <c r="E57" s="454">
        <v>8</v>
      </c>
      <c r="F57" s="257">
        <v>2980</v>
      </c>
      <c r="G57" s="438">
        <v>3183</v>
      </c>
      <c r="H57" s="257">
        <v>4600</v>
      </c>
      <c r="I57" s="438">
        <v>4923</v>
      </c>
      <c r="J57" s="257"/>
      <c r="K57" s="438"/>
      <c r="L57" s="257"/>
      <c r="M57" s="438"/>
      <c r="N57" s="283"/>
      <c r="O57" s="258"/>
      <c r="P57" s="259"/>
      <c r="Q57" s="261"/>
      <c r="R57" s="260"/>
      <c r="S57" s="262"/>
      <c r="T57" s="259"/>
      <c r="U57" s="261"/>
      <c r="V57" s="260"/>
      <c r="W57" s="262"/>
      <c r="X57" s="257"/>
      <c r="Y57" s="261"/>
      <c r="Z57" s="260"/>
      <c r="AA57" s="258"/>
      <c r="AB57" s="257"/>
      <c r="AC57" s="261"/>
      <c r="AD57" s="260"/>
      <c r="AE57" s="262"/>
      <c r="AF57" s="259"/>
      <c r="AG57" s="261"/>
      <c r="AH57" s="260"/>
      <c r="AI57" s="258"/>
      <c r="AJ57" s="260"/>
      <c r="AK57" s="261"/>
      <c r="AL57" s="260"/>
      <c r="AM57" s="258"/>
      <c r="AN57" s="260"/>
      <c r="AO57" s="258"/>
    </row>
    <row r="58" spans="1:41" x14ac:dyDescent="0.2">
      <c r="A58" s="435" t="s">
        <v>133</v>
      </c>
      <c r="B58" s="436" t="s">
        <v>804</v>
      </c>
      <c r="C58" s="443"/>
      <c r="D58" s="320">
        <v>106449</v>
      </c>
      <c r="E58" s="320">
        <v>9</v>
      </c>
      <c r="F58" s="257">
        <v>2850</v>
      </c>
      <c r="G58" s="438">
        <v>2970</v>
      </c>
      <c r="H58" s="257">
        <v>4650</v>
      </c>
      <c r="I58" s="438">
        <v>4830</v>
      </c>
      <c r="J58" s="257"/>
      <c r="K58" s="438"/>
      <c r="L58" s="257"/>
      <c r="M58" s="438"/>
      <c r="N58" s="283"/>
      <c r="O58" s="258"/>
      <c r="P58" s="259"/>
      <c r="Q58" s="261"/>
      <c r="R58" s="260"/>
      <c r="S58" s="262"/>
      <c r="T58" s="259"/>
      <c r="U58" s="261"/>
      <c r="V58" s="260"/>
      <c r="W58" s="262"/>
      <c r="X58" s="257"/>
      <c r="Y58" s="261"/>
      <c r="Z58" s="260"/>
      <c r="AA58" s="258"/>
      <c r="AB58" s="257"/>
      <c r="AC58" s="261"/>
      <c r="AD58" s="260"/>
      <c r="AE58" s="262"/>
      <c r="AF58" s="259"/>
      <c r="AG58" s="261"/>
      <c r="AH58" s="260"/>
      <c r="AI58" s="258"/>
      <c r="AJ58" s="260"/>
      <c r="AK58" s="261"/>
      <c r="AL58" s="260"/>
      <c r="AM58" s="258"/>
      <c r="AN58" s="260"/>
      <c r="AO58" s="258"/>
    </row>
    <row r="59" spans="1:41" x14ac:dyDescent="0.2">
      <c r="A59" s="435" t="s">
        <v>133</v>
      </c>
      <c r="B59" s="449" t="s">
        <v>805</v>
      </c>
      <c r="C59" s="450"/>
      <c r="D59" s="451">
        <v>106980</v>
      </c>
      <c r="E59" s="451">
        <v>9</v>
      </c>
      <c r="F59" s="257">
        <v>2540</v>
      </c>
      <c r="G59" s="438">
        <v>2750</v>
      </c>
      <c r="H59" s="257">
        <v>4370</v>
      </c>
      <c r="I59" s="438">
        <v>4370</v>
      </c>
      <c r="J59" s="257"/>
      <c r="K59" s="438"/>
      <c r="L59" s="257"/>
      <c r="M59" s="438"/>
      <c r="N59" s="283"/>
      <c r="O59" s="258"/>
      <c r="P59" s="259"/>
      <c r="Q59" s="261"/>
      <c r="R59" s="260"/>
      <c r="S59" s="262"/>
      <c r="T59" s="259"/>
      <c r="U59" s="261"/>
      <c r="V59" s="260"/>
      <c r="W59" s="262"/>
      <c r="X59" s="257"/>
      <c r="Y59" s="261"/>
      <c r="Z59" s="260"/>
      <c r="AA59" s="258"/>
      <c r="AB59" s="257"/>
      <c r="AC59" s="261"/>
      <c r="AD59" s="260"/>
      <c r="AE59" s="262"/>
      <c r="AF59" s="259"/>
      <c r="AG59" s="261"/>
      <c r="AH59" s="260"/>
      <c r="AI59" s="258"/>
      <c r="AJ59" s="260"/>
      <c r="AK59" s="261"/>
      <c r="AL59" s="260"/>
      <c r="AM59" s="258"/>
      <c r="AN59" s="260"/>
      <c r="AO59" s="258"/>
    </row>
    <row r="60" spans="1:41" x14ac:dyDescent="0.2">
      <c r="A60" s="435" t="s">
        <v>133</v>
      </c>
      <c r="B60" s="436" t="s">
        <v>806</v>
      </c>
      <c r="C60" s="443"/>
      <c r="D60" s="320">
        <v>107327</v>
      </c>
      <c r="E60" s="320">
        <v>10</v>
      </c>
      <c r="F60" s="257">
        <v>1880</v>
      </c>
      <c r="G60" s="438">
        <v>2000</v>
      </c>
      <c r="H60" s="257">
        <v>3680</v>
      </c>
      <c r="I60" s="438">
        <v>3800</v>
      </c>
      <c r="J60" s="257"/>
      <c r="K60" s="438"/>
      <c r="L60" s="257"/>
      <c r="M60" s="438"/>
      <c r="N60" s="283"/>
      <c r="O60" s="258"/>
      <c r="P60" s="259"/>
      <c r="Q60" s="261"/>
      <c r="R60" s="260"/>
      <c r="S60" s="262"/>
      <c r="T60" s="259"/>
      <c r="U60" s="261"/>
      <c r="V60" s="260"/>
      <c r="W60" s="262"/>
      <c r="X60" s="257"/>
      <c r="Y60" s="261"/>
      <c r="Z60" s="260"/>
      <c r="AA60" s="258"/>
      <c r="AB60" s="257"/>
      <c r="AC60" s="261"/>
      <c r="AD60" s="260"/>
      <c r="AE60" s="262"/>
      <c r="AF60" s="259"/>
      <c r="AG60" s="261"/>
      <c r="AH60" s="260"/>
      <c r="AI60" s="258"/>
      <c r="AJ60" s="260"/>
      <c r="AK60" s="261"/>
      <c r="AL60" s="260"/>
      <c r="AM60" s="258"/>
      <c r="AN60" s="260"/>
      <c r="AO60" s="258"/>
    </row>
    <row r="61" spans="1:41" x14ac:dyDescent="0.2">
      <c r="A61" s="435" t="s">
        <v>133</v>
      </c>
      <c r="B61" s="436" t="s">
        <v>807</v>
      </c>
      <c r="C61" s="443"/>
      <c r="D61" s="320">
        <v>420538</v>
      </c>
      <c r="E61" s="320">
        <v>10</v>
      </c>
      <c r="F61" s="257">
        <v>3030</v>
      </c>
      <c r="G61" s="438">
        <v>3150</v>
      </c>
      <c r="H61" s="257">
        <v>4770</v>
      </c>
      <c r="I61" s="438">
        <v>4950</v>
      </c>
      <c r="J61" s="257"/>
      <c r="K61" s="438"/>
      <c r="L61" s="257"/>
      <c r="M61" s="438"/>
      <c r="N61" s="283"/>
      <c r="O61" s="258"/>
      <c r="P61" s="259"/>
      <c r="Q61" s="261"/>
      <c r="R61" s="260"/>
      <c r="S61" s="262"/>
      <c r="T61" s="259"/>
      <c r="U61" s="261"/>
      <c r="V61" s="260"/>
      <c r="W61" s="262"/>
      <c r="X61" s="257"/>
      <c r="Y61" s="261"/>
      <c r="Z61" s="260"/>
      <c r="AA61" s="258"/>
      <c r="AB61" s="257"/>
      <c r="AC61" s="261"/>
      <c r="AD61" s="260"/>
      <c r="AE61" s="262"/>
      <c r="AF61" s="259"/>
      <c r="AG61" s="261"/>
      <c r="AH61" s="260"/>
      <c r="AI61" s="258"/>
      <c r="AJ61" s="260"/>
      <c r="AK61" s="261"/>
      <c r="AL61" s="260"/>
      <c r="AM61" s="258"/>
      <c r="AN61" s="260"/>
      <c r="AO61" s="258"/>
    </row>
    <row r="62" spans="1:41" x14ac:dyDescent="0.2">
      <c r="A62" s="435" t="s">
        <v>133</v>
      </c>
      <c r="B62" s="436" t="s">
        <v>808</v>
      </c>
      <c r="C62" s="443"/>
      <c r="D62" s="320">
        <v>440402</v>
      </c>
      <c r="E62" s="320">
        <v>10</v>
      </c>
      <c r="F62" s="257">
        <v>2700</v>
      </c>
      <c r="G62" s="438">
        <v>2850</v>
      </c>
      <c r="H62" s="257">
        <v>4290</v>
      </c>
      <c r="I62" s="438">
        <v>4500</v>
      </c>
      <c r="J62" s="257"/>
      <c r="K62" s="438"/>
      <c r="L62" s="257"/>
      <c r="M62" s="438"/>
      <c r="N62" s="283"/>
      <c r="O62" s="258"/>
      <c r="P62" s="259"/>
      <c r="Q62" s="261"/>
      <c r="R62" s="260"/>
      <c r="S62" s="262"/>
      <c r="T62" s="259"/>
      <c r="U62" s="261"/>
      <c r="V62" s="260"/>
      <c r="W62" s="262"/>
      <c r="X62" s="257"/>
      <c r="Y62" s="261"/>
      <c r="Z62" s="260"/>
      <c r="AA62" s="258"/>
      <c r="AB62" s="257"/>
      <c r="AC62" s="261"/>
      <c r="AD62" s="260"/>
      <c r="AE62" s="262"/>
      <c r="AF62" s="259"/>
      <c r="AG62" s="261"/>
      <c r="AH62" s="260"/>
      <c r="AI62" s="258"/>
      <c r="AJ62" s="260"/>
      <c r="AK62" s="261"/>
      <c r="AL62" s="260"/>
      <c r="AM62" s="258"/>
      <c r="AN62" s="260"/>
      <c r="AO62" s="258"/>
    </row>
    <row r="63" spans="1:41" x14ac:dyDescent="0.2">
      <c r="A63" s="435" t="s">
        <v>133</v>
      </c>
      <c r="B63" s="440" t="s">
        <v>809</v>
      </c>
      <c r="C63" s="441"/>
      <c r="D63" s="320">
        <v>106625</v>
      </c>
      <c r="E63" s="320">
        <v>10</v>
      </c>
      <c r="F63" s="257">
        <v>2460</v>
      </c>
      <c r="G63" s="438">
        <v>2790</v>
      </c>
      <c r="H63" s="257">
        <v>5820</v>
      </c>
      <c r="I63" s="438">
        <v>6150</v>
      </c>
      <c r="J63" s="257"/>
      <c r="K63" s="438"/>
      <c r="L63" s="257"/>
      <c r="M63" s="438"/>
      <c r="N63" s="283"/>
      <c r="O63" s="258"/>
      <c r="P63" s="259"/>
      <c r="Q63" s="261"/>
      <c r="R63" s="260"/>
      <c r="S63" s="262"/>
      <c r="T63" s="259"/>
      <c r="U63" s="261"/>
      <c r="V63" s="260"/>
      <c r="W63" s="262"/>
      <c r="X63" s="257"/>
      <c r="Y63" s="261"/>
      <c r="Z63" s="260"/>
      <c r="AA63" s="258"/>
      <c r="AB63" s="257"/>
      <c r="AC63" s="261"/>
      <c r="AD63" s="260"/>
      <c r="AE63" s="262"/>
      <c r="AF63" s="259"/>
      <c r="AG63" s="261"/>
      <c r="AH63" s="260"/>
      <c r="AI63" s="258"/>
      <c r="AJ63" s="260"/>
      <c r="AK63" s="261"/>
      <c r="AL63" s="260"/>
      <c r="AM63" s="258"/>
      <c r="AN63" s="260"/>
      <c r="AO63" s="258"/>
    </row>
    <row r="64" spans="1:41" x14ac:dyDescent="0.2">
      <c r="A64" s="435" t="s">
        <v>133</v>
      </c>
      <c r="B64" s="440" t="s">
        <v>810</v>
      </c>
      <c r="C64" s="444"/>
      <c r="D64" s="320">
        <v>107521</v>
      </c>
      <c r="E64" s="320">
        <v>10</v>
      </c>
      <c r="F64" s="257">
        <v>2402</v>
      </c>
      <c r="G64" s="438">
        <v>2507</v>
      </c>
      <c r="H64" s="257">
        <v>4262</v>
      </c>
      <c r="I64" s="438">
        <v>4457</v>
      </c>
      <c r="J64" s="257"/>
      <c r="K64" s="438"/>
      <c r="L64" s="257"/>
      <c r="M64" s="438"/>
      <c r="N64" s="283"/>
      <c r="O64" s="258"/>
      <c r="P64" s="259"/>
      <c r="Q64" s="261"/>
      <c r="R64" s="260"/>
      <c r="S64" s="262"/>
      <c r="T64" s="259"/>
      <c r="U64" s="261"/>
      <c r="V64" s="260"/>
      <c r="W64" s="262"/>
      <c r="X64" s="257"/>
      <c r="Y64" s="261"/>
      <c r="Z64" s="260"/>
      <c r="AA64" s="258"/>
      <c r="AB64" s="257"/>
      <c r="AC64" s="261"/>
      <c r="AD64" s="260"/>
      <c r="AE64" s="262"/>
      <c r="AF64" s="259"/>
      <c r="AG64" s="261"/>
      <c r="AH64" s="260"/>
      <c r="AI64" s="258"/>
      <c r="AJ64" s="260"/>
      <c r="AK64" s="261"/>
      <c r="AL64" s="260"/>
      <c r="AM64" s="258"/>
      <c r="AN64" s="260"/>
      <c r="AO64" s="258"/>
    </row>
    <row r="65" spans="1:41" x14ac:dyDescent="0.2">
      <c r="A65" s="435" t="s">
        <v>133</v>
      </c>
      <c r="B65" s="452" t="s">
        <v>811</v>
      </c>
      <c r="C65" s="443"/>
      <c r="D65" s="320">
        <v>106795</v>
      </c>
      <c r="E65" s="320">
        <v>10</v>
      </c>
      <c r="F65" s="257">
        <v>1942</v>
      </c>
      <c r="G65" s="438">
        <v>2002</v>
      </c>
      <c r="H65" s="257">
        <v>4852</v>
      </c>
      <c r="I65" s="438">
        <v>4852</v>
      </c>
      <c r="J65" s="257"/>
      <c r="K65" s="438"/>
      <c r="L65" s="257"/>
      <c r="M65" s="438"/>
      <c r="N65" s="283"/>
      <c r="O65" s="258"/>
      <c r="P65" s="259"/>
      <c r="Q65" s="261"/>
      <c r="R65" s="260"/>
      <c r="S65" s="262"/>
      <c r="T65" s="259"/>
      <c r="U65" s="261"/>
      <c r="V65" s="260"/>
      <c r="W65" s="262"/>
      <c r="X65" s="257"/>
      <c r="Y65" s="261"/>
      <c r="Z65" s="260"/>
      <c r="AA65" s="258"/>
      <c r="AB65" s="257"/>
      <c r="AC65" s="261"/>
      <c r="AD65" s="260"/>
      <c r="AE65" s="262"/>
      <c r="AF65" s="259"/>
      <c r="AG65" s="261"/>
      <c r="AH65" s="260"/>
      <c r="AI65" s="258"/>
      <c r="AJ65" s="260"/>
      <c r="AK65" s="261"/>
      <c r="AL65" s="260"/>
      <c r="AM65" s="258"/>
      <c r="AN65" s="260"/>
      <c r="AO65" s="258"/>
    </row>
    <row r="66" spans="1:41" x14ac:dyDescent="0.2">
      <c r="A66" s="435" t="s">
        <v>133</v>
      </c>
      <c r="B66" s="436" t="s">
        <v>812</v>
      </c>
      <c r="C66" s="443"/>
      <c r="D66" s="320">
        <v>106883</v>
      </c>
      <c r="E66" s="320">
        <v>10</v>
      </c>
      <c r="F66" s="257">
        <v>2340</v>
      </c>
      <c r="G66" s="438">
        <v>2430</v>
      </c>
      <c r="H66" s="257">
        <v>3060</v>
      </c>
      <c r="I66" s="438">
        <v>3150</v>
      </c>
      <c r="J66" s="257"/>
      <c r="K66" s="438"/>
      <c r="L66" s="257"/>
      <c r="M66" s="438"/>
      <c r="N66" s="283"/>
      <c r="O66" s="258"/>
      <c r="P66" s="259"/>
      <c r="Q66" s="261"/>
      <c r="R66" s="260"/>
      <c r="S66" s="262"/>
      <c r="T66" s="259"/>
      <c r="U66" s="261"/>
      <c r="V66" s="260"/>
      <c r="W66" s="262"/>
      <c r="X66" s="257"/>
      <c r="Y66" s="261"/>
      <c r="Z66" s="260"/>
      <c r="AA66" s="258"/>
      <c r="AB66" s="257"/>
      <c r="AC66" s="261"/>
      <c r="AD66" s="260"/>
      <c r="AE66" s="262"/>
      <c r="AF66" s="259"/>
      <c r="AG66" s="261"/>
      <c r="AH66" s="260"/>
      <c r="AI66" s="258"/>
      <c r="AJ66" s="260"/>
      <c r="AK66" s="261"/>
      <c r="AL66" s="260"/>
      <c r="AM66" s="258"/>
      <c r="AN66" s="260"/>
      <c r="AO66" s="258"/>
    </row>
    <row r="67" spans="1:41" x14ac:dyDescent="0.2">
      <c r="A67" s="435" t="s">
        <v>133</v>
      </c>
      <c r="B67" s="436" t="s">
        <v>813</v>
      </c>
      <c r="C67" s="443"/>
      <c r="D67" s="320">
        <v>107318</v>
      </c>
      <c r="E67" s="320">
        <v>10</v>
      </c>
      <c r="F67" s="257">
        <v>2570</v>
      </c>
      <c r="G67" s="438">
        <v>2730</v>
      </c>
      <c r="H67" s="257">
        <v>5180</v>
      </c>
      <c r="I67" s="438">
        <v>5490</v>
      </c>
      <c r="J67" s="257"/>
      <c r="K67" s="438"/>
      <c r="L67" s="257"/>
      <c r="M67" s="438"/>
      <c r="N67" s="283"/>
      <c r="O67" s="258"/>
      <c r="P67" s="259"/>
      <c r="Q67" s="261"/>
      <c r="R67" s="260"/>
      <c r="S67" s="262"/>
      <c r="T67" s="259"/>
      <c r="U67" s="261"/>
      <c r="V67" s="260"/>
      <c r="W67" s="262"/>
      <c r="X67" s="257"/>
      <c r="Y67" s="261"/>
      <c r="Z67" s="260"/>
      <c r="AA67" s="258"/>
      <c r="AB67" s="257"/>
      <c r="AC67" s="261"/>
      <c r="AD67" s="260"/>
      <c r="AE67" s="262"/>
      <c r="AF67" s="259"/>
      <c r="AG67" s="261"/>
      <c r="AH67" s="260"/>
      <c r="AI67" s="258"/>
      <c r="AJ67" s="260"/>
      <c r="AK67" s="261"/>
      <c r="AL67" s="260"/>
      <c r="AM67" s="258"/>
      <c r="AN67" s="260"/>
      <c r="AO67" s="258"/>
    </row>
    <row r="68" spans="1:41" x14ac:dyDescent="0.2">
      <c r="A68" s="435" t="s">
        <v>133</v>
      </c>
      <c r="B68" s="436" t="s">
        <v>814</v>
      </c>
      <c r="C68" s="443"/>
      <c r="D68" s="320">
        <v>107460</v>
      </c>
      <c r="E68" s="320">
        <v>10</v>
      </c>
      <c r="F68" s="257">
        <v>1980</v>
      </c>
      <c r="G68" s="438">
        <v>2190</v>
      </c>
      <c r="H68" s="257">
        <v>4830</v>
      </c>
      <c r="I68" s="438">
        <v>5040</v>
      </c>
      <c r="J68" s="257"/>
      <c r="K68" s="438"/>
      <c r="L68" s="257"/>
      <c r="M68" s="438"/>
      <c r="N68" s="283"/>
      <c r="O68" s="258"/>
      <c r="P68" s="259"/>
      <c r="Q68" s="261"/>
      <c r="R68" s="260"/>
      <c r="S68" s="262"/>
      <c r="T68" s="259"/>
      <c r="U68" s="261"/>
      <c r="V68" s="260"/>
      <c r="W68" s="262"/>
      <c r="X68" s="257"/>
      <c r="Y68" s="261"/>
      <c r="Z68" s="260"/>
      <c r="AA68" s="258"/>
      <c r="AB68" s="257"/>
      <c r="AC68" s="261"/>
      <c r="AD68" s="260"/>
      <c r="AE68" s="262"/>
      <c r="AF68" s="259"/>
      <c r="AG68" s="261"/>
      <c r="AH68" s="260"/>
      <c r="AI68" s="258"/>
      <c r="AJ68" s="260"/>
      <c r="AK68" s="261"/>
      <c r="AL68" s="260"/>
      <c r="AM68" s="258"/>
      <c r="AN68" s="260"/>
      <c r="AO68" s="258"/>
    </row>
    <row r="69" spans="1:41" x14ac:dyDescent="0.2">
      <c r="A69" s="435" t="s">
        <v>133</v>
      </c>
      <c r="B69" s="436" t="s">
        <v>815</v>
      </c>
      <c r="C69" s="443"/>
      <c r="D69" s="320">
        <v>107549</v>
      </c>
      <c r="E69" s="320">
        <v>10</v>
      </c>
      <c r="F69" s="257">
        <v>2720</v>
      </c>
      <c r="G69" s="438">
        <v>2810</v>
      </c>
      <c r="H69" s="257">
        <v>5660</v>
      </c>
      <c r="I69" s="438">
        <v>5750</v>
      </c>
      <c r="J69" s="257"/>
      <c r="K69" s="438"/>
      <c r="L69" s="257"/>
      <c r="M69" s="438"/>
      <c r="N69" s="283"/>
      <c r="O69" s="258"/>
      <c r="P69" s="259"/>
      <c r="Q69" s="261"/>
      <c r="R69" s="260"/>
      <c r="S69" s="262"/>
      <c r="T69" s="259"/>
      <c r="U69" s="261"/>
      <c r="V69" s="260"/>
      <c r="W69" s="262"/>
      <c r="X69" s="257"/>
      <c r="Y69" s="261"/>
      <c r="Z69" s="260"/>
      <c r="AA69" s="258"/>
      <c r="AB69" s="257"/>
      <c r="AC69" s="261"/>
      <c r="AD69" s="260"/>
      <c r="AE69" s="262"/>
      <c r="AF69" s="259"/>
      <c r="AG69" s="261"/>
      <c r="AH69" s="260"/>
      <c r="AI69" s="258"/>
      <c r="AJ69" s="260"/>
      <c r="AK69" s="261"/>
      <c r="AL69" s="260"/>
      <c r="AM69" s="258"/>
      <c r="AN69" s="260"/>
      <c r="AO69" s="258"/>
    </row>
    <row r="70" spans="1:41" x14ac:dyDescent="0.2">
      <c r="A70" s="435" t="s">
        <v>133</v>
      </c>
      <c r="B70" s="436" t="s">
        <v>816</v>
      </c>
      <c r="C70" s="443"/>
      <c r="D70" s="320">
        <v>107619</v>
      </c>
      <c r="E70" s="320">
        <v>10</v>
      </c>
      <c r="F70" s="257">
        <v>2300</v>
      </c>
      <c r="G70" s="438">
        <v>2375</v>
      </c>
      <c r="H70" s="257">
        <v>3920</v>
      </c>
      <c r="I70" s="438">
        <v>4055</v>
      </c>
      <c r="J70" s="257"/>
      <c r="K70" s="438"/>
      <c r="L70" s="257"/>
      <c r="M70" s="438"/>
      <c r="N70" s="283"/>
      <c r="O70" s="258"/>
      <c r="P70" s="259"/>
      <c r="Q70" s="261"/>
      <c r="R70" s="260"/>
      <c r="S70" s="262"/>
      <c r="T70" s="259"/>
      <c r="U70" s="261"/>
      <c r="V70" s="260"/>
      <c r="W70" s="262"/>
      <c r="X70" s="257"/>
      <c r="Y70" s="261"/>
      <c r="Z70" s="260"/>
      <c r="AA70" s="258"/>
      <c r="AB70" s="257"/>
      <c r="AC70" s="261"/>
      <c r="AD70" s="260"/>
      <c r="AE70" s="262"/>
      <c r="AF70" s="259"/>
      <c r="AG70" s="261"/>
      <c r="AH70" s="260"/>
      <c r="AI70" s="258"/>
      <c r="AJ70" s="260"/>
      <c r="AK70" s="261"/>
      <c r="AL70" s="260"/>
      <c r="AM70" s="258"/>
      <c r="AN70" s="260"/>
      <c r="AO70" s="258"/>
    </row>
    <row r="71" spans="1:41" x14ac:dyDescent="0.2">
      <c r="A71" s="435" t="s">
        <v>133</v>
      </c>
      <c r="B71" s="436" t="s">
        <v>817</v>
      </c>
      <c r="C71" s="443"/>
      <c r="D71" s="320">
        <v>107743</v>
      </c>
      <c r="E71" s="320">
        <v>10</v>
      </c>
      <c r="F71" s="257">
        <v>2190</v>
      </c>
      <c r="G71" s="438">
        <v>2250</v>
      </c>
      <c r="H71" s="257">
        <v>5640</v>
      </c>
      <c r="I71" s="438">
        <v>5790</v>
      </c>
      <c r="J71" s="257"/>
      <c r="K71" s="438"/>
      <c r="L71" s="257"/>
      <c r="M71" s="438"/>
      <c r="N71" s="283"/>
      <c r="O71" s="258"/>
      <c r="P71" s="259"/>
      <c r="Q71" s="261"/>
      <c r="R71" s="260"/>
      <c r="S71" s="262"/>
      <c r="T71" s="259"/>
      <c r="U71" s="261"/>
      <c r="V71" s="260"/>
      <c r="W71" s="262"/>
      <c r="X71" s="257"/>
      <c r="Y71" s="261"/>
      <c r="Z71" s="260"/>
      <c r="AA71" s="258"/>
      <c r="AB71" s="257"/>
      <c r="AC71" s="261"/>
      <c r="AD71" s="260"/>
      <c r="AE71" s="262"/>
      <c r="AF71" s="259"/>
      <c r="AG71" s="261"/>
      <c r="AH71" s="260"/>
      <c r="AI71" s="258"/>
      <c r="AJ71" s="260"/>
      <c r="AK71" s="261"/>
      <c r="AL71" s="260"/>
      <c r="AM71" s="258"/>
      <c r="AN71" s="260"/>
      <c r="AO71" s="258"/>
    </row>
    <row r="72" spans="1:41" x14ac:dyDescent="0.2">
      <c r="A72" s="435" t="s">
        <v>133</v>
      </c>
      <c r="B72" s="436" t="s">
        <v>818</v>
      </c>
      <c r="C72" s="443"/>
      <c r="D72" s="320">
        <v>107974</v>
      </c>
      <c r="E72" s="320">
        <v>10</v>
      </c>
      <c r="F72" s="257">
        <v>2590</v>
      </c>
      <c r="G72" s="438">
        <v>2650</v>
      </c>
      <c r="H72" s="257">
        <v>4930</v>
      </c>
      <c r="I72" s="438">
        <v>5170</v>
      </c>
      <c r="J72" s="257"/>
      <c r="K72" s="438"/>
      <c r="L72" s="257"/>
      <c r="M72" s="438"/>
      <c r="N72" s="283"/>
      <c r="O72" s="258"/>
      <c r="P72" s="259"/>
      <c r="Q72" s="261"/>
      <c r="R72" s="260"/>
      <c r="S72" s="262"/>
      <c r="T72" s="259"/>
      <c r="U72" s="261"/>
      <c r="V72" s="260"/>
      <c r="W72" s="262"/>
      <c r="X72" s="257"/>
      <c r="Y72" s="261"/>
      <c r="Z72" s="260"/>
      <c r="AA72" s="258"/>
      <c r="AB72" s="257"/>
      <c r="AC72" s="261"/>
      <c r="AD72" s="260"/>
      <c r="AE72" s="262"/>
      <c r="AF72" s="259"/>
      <c r="AG72" s="261"/>
      <c r="AH72" s="260"/>
      <c r="AI72" s="258"/>
      <c r="AJ72" s="260"/>
      <c r="AK72" s="261"/>
      <c r="AL72" s="260"/>
      <c r="AM72" s="258"/>
      <c r="AN72" s="260"/>
      <c r="AO72" s="258"/>
    </row>
    <row r="73" spans="1:41" x14ac:dyDescent="0.2">
      <c r="A73" s="435" t="s">
        <v>133</v>
      </c>
      <c r="B73" s="436" t="s">
        <v>819</v>
      </c>
      <c r="C73" s="443"/>
      <c r="D73" s="320">
        <v>107637</v>
      </c>
      <c r="E73" s="320">
        <v>10</v>
      </c>
      <c r="F73" s="257">
        <v>2830</v>
      </c>
      <c r="G73" s="438">
        <v>2980</v>
      </c>
      <c r="H73" s="257">
        <v>5230</v>
      </c>
      <c r="I73" s="438">
        <v>5440</v>
      </c>
      <c r="J73" s="257"/>
      <c r="K73" s="438"/>
      <c r="L73" s="257"/>
      <c r="M73" s="438"/>
      <c r="N73" s="283"/>
      <c r="O73" s="258"/>
      <c r="P73" s="259"/>
      <c r="Q73" s="261"/>
      <c r="R73" s="260"/>
      <c r="S73" s="262"/>
      <c r="T73" s="259"/>
      <c r="U73" s="261"/>
      <c r="V73" s="260"/>
      <c r="W73" s="262"/>
      <c r="X73" s="257"/>
      <c r="Y73" s="261"/>
      <c r="Z73" s="260"/>
      <c r="AA73" s="258"/>
      <c r="AB73" s="257"/>
      <c r="AC73" s="261"/>
      <c r="AD73" s="260"/>
      <c r="AE73" s="262"/>
      <c r="AF73" s="259"/>
      <c r="AG73" s="261"/>
      <c r="AH73" s="260"/>
      <c r="AI73" s="258"/>
      <c r="AJ73" s="260"/>
      <c r="AK73" s="261"/>
      <c r="AL73" s="260"/>
      <c r="AM73" s="258"/>
      <c r="AN73" s="260"/>
      <c r="AO73" s="258"/>
    </row>
    <row r="74" spans="1:41" x14ac:dyDescent="0.2">
      <c r="A74" s="435" t="s">
        <v>133</v>
      </c>
      <c r="B74" s="436" t="s">
        <v>820</v>
      </c>
      <c r="C74" s="443"/>
      <c r="D74" s="320">
        <v>107992</v>
      </c>
      <c r="E74" s="320">
        <v>10</v>
      </c>
      <c r="F74" s="257">
        <v>3420</v>
      </c>
      <c r="G74" s="438">
        <v>3630</v>
      </c>
      <c r="H74" s="257">
        <v>4740</v>
      </c>
      <c r="I74" s="438">
        <v>4950</v>
      </c>
      <c r="J74" s="257"/>
      <c r="K74" s="438"/>
      <c r="L74" s="257"/>
      <c r="M74" s="438"/>
      <c r="N74" s="283"/>
      <c r="O74" s="258"/>
      <c r="P74" s="259"/>
      <c r="Q74" s="261"/>
      <c r="R74" s="260"/>
      <c r="S74" s="262"/>
      <c r="T74" s="259"/>
      <c r="U74" s="261"/>
      <c r="V74" s="260"/>
      <c r="W74" s="262"/>
      <c r="X74" s="257"/>
      <c r="Y74" s="261"/>
      <c r="Z74" s="260"/>
      <c r="AA74" s="258"/>
      <c r="AB74" s="257"/>
      <c r="AC74" s="261"/>
      <c r="AD74" s="260"/>
      <c r="AE74" s="262"/>
      <c r="AF74" s="259"/>
      <c r="AG74" s="261"/>
      <c r="AH74" s="260"/>
      <c r="AI74" s="258"/>
      <c r="AJ74" s="260"/>
      <c r="AK74" s="261"/>
      <c r="AL74" s="260"/>
      <c r="AM74" s="258"/>
      <c r="AN74" s="260"/>
      <c r="AO74" s="258"/>
    </row>
    <row r="75" spans="1:41" x14ac:dyDescent="0.2">
      <c r="A75" s="435" t="s">
        <v>133</v>
      </c>
      <c r="B75" s="436" t="s">
        <v>821</v>
      </c>
      <c r="C75" s="443"/>
      <c r="D75" s="320">
        <v>106999</v>
      </c>
      <c r="E75" s="320">
        <v>10</v>
      </c>
      <c r="F75" s="257">
        <v>2450</v>
      </c>
      <c r="G75" s="438">
        <v>2540</v>
      </c>
      <c r="H75" s="257">
        <v>4850</v>
      </c>
      <c r="I75" s="438">
        <v>4850</v>
      </c>
      <c r="J75" s="257"/>
      <c r="K75" s="438"/>
      <c r="L75" s="257"/>
      <c r="M75" s="438"/>
      <c r="N75" s="283"/>
      <c r="O75" s="258"/>
      <c r="P75" s="259"/>
      <c r="Q75" s="261"/>
      <c r="R75" s="260"/>
      <c r="S75" s="262"/>
      <c r="T75" s="259"/>
      <c r="U75" s="261"/>
      <c r="V75" s="260"/>
      <c r="W75" s="262"/>
      <c r="X75" s="257"/>
      <c r="Y75" s="261"/>
      <c r="Z75" s="260"/>
      <c r="AA75" s="258"/>
      <c r="AB75" s="257"/>
      <c r="AC75" s="261"/>
      <c r="AD75" s="260"/>
      <c r="AE75" s="262"/>
      <c r="AF75" s="259"/>
      <c r="AG75" s="261"/>
      <c r="AH75" s="260"/>
      <c r="AI75" s="258"/>
      <c r="AJ75" s="260"/>
      <c r="AK75" s="261"/>
      <c r="AL75" s="260"/>
      <c r="AM75" s="258"/>
      <c r="AN75" s="260"/>
      <c r="AO75" s="258"/>
    </row>
    <row r="76" spans="1:41" x14ac:dyDescent="0.2">
      <c r="A76" s="435" t="s">
        <v>133</v>
      </c>
      <c r="B76" s="436" t="s">
        <v>822</v>
      </c>
      <c r="C76" s="443"/>
      <c r="D76" s="320">
        <v>107725</v>
      </c>
      <c r="E76" s="320">
        <v>10</v>
      </c>
      <c r="F76" s="257">
        <v>2136</v>
      </c>
      <c r="G76" s="438">
        <v>2196</v>
      </c>
      <c r="H76" s="257">
        <v>4146</v>
      </c>
      <c r="I76" s="438">
        <v>4206</v>
      </c>
      <c r="J76" s="257"/>
      <c r="K76" s="438"/>
      <c r="L76" s="257"/>
      <c r="M76" s="438"/>
      <c r="N76" s="283"/>
      <c r="O76" s="258"/>
      <c r="P76" s="259"/>
      <c r="Q76" s="261"/>
      <c r="R76" s="260"/>
      <c r="S76" s="262"/>
      <c r="T76" s="259"/>
      <c r="U76" s="261"/>
      <c r="V76" s="260"/>
      <c r="W76" s="262"/>
      <c r="X76" s="257"/>
      <c r="Y76" s="261"/>
      <c r="Z76" s="260"/>
      <c r="AA76" s="258"/>
      <c r="AB76" s="257"/>
      <c r="AC76" s="261"/>
      <c r="AD76" s="260"/>
      <c r="AE76" s="262"/>
      <c r="AF76" s="259"/>
      <c r="AG76" s="261"/>
      <c r="AH76" s="260"/>
      <c r="AI76" s="258"/>
      <c r="AJ76" s="260"/>
      <c r="AK76" s="261"/>
      <c r="AL76" s="260"/>
      <c r="AM76" s="258"/>
      <c r="AN76" s="260"/>
      <c r="AO76" s="258"/>
    </row>
    <row r="77" spans="1:41" x14ac:dyDescent="0.2">
      <c r="A77" s="435" t="s">
        <v>133</v>
      </c>
      <c r="B77" s="452" t="s">
        <v>823</v>
      </c>
      <c r="C77" s="443"/>
      <c r="D77" s="320">
        <v>107585</v>
      </c>
      <c r="E77" s="320">
        <v>10</v>
      </c>
      <c r="F77" s="257">
        <v>3090</v>
      </c>
      <c r="G77" s="438">
        <v>3150</v>
      </c>
      <c r="H77" s="257">
        <v>4410</v>
      </c>
      <c r="I77" s="438">
        <v>4470</v>
      </c>
      <c r="J77" s="257"/>
      <c r="K77" s="438"/>
      <c r="L77" s="257"/>
      <c r="M77" s="438"/>
      <c r="N77" s="283"/>
      <c r="O77" s="258"/>
      <c r="P77" s="259"/>
      <c r="Q77" s="261"/>
      <c r="R77" s="260"/>
      <c r="S77" s="262"/>
      <c r="T77" s="259"/>
      <c r="U77" s="261"/>
      <c r="V77" s="260"/>
      <c r="W77" s="262"/>
      <c r="X77" s="257"/>
      <c r="Y77" s="261"/>
      <c r="Z77" s="260"/>
      <c r="AA77" s="258"/>
      <c r="AB77" s="257"/>
      <c r="AC77" s="261"/>
      <c r="AD77" s="260"/>
      <c r="AE77" s="262"/>
      <c r="AF77" s="259"/>
      <c r="AG77" s="261"/>
      <c r="AH77" s="260"/>
      <c r="AI77" s="258"/>
      <c r="AJ77" s="260"/>
      <c r="AK77" s="261"/>
      <c r="AL77" s="260"/>
      <c r="AM77" s="258"/>
      <c r="AN77" s="260"/>
      <c r="AO77" s="258"/>
    </row>
    <row r="78" spans="1:41" x14ac:dyDescent="0.2">
      <c r="A78" s="435" t="s">
        <v>133</v>
      </c>
      <c r="B78" s="436" t="s">
        <v>824</v>
      </c>
      <c r="C78" s="437"/>
      <c r="D78" s="435">
        <v>106263</v>
      </c>
      <c r="E78" s="325">
        <v>15</v>
      </c>
      <c r="F78" s="257">
        <v>5824</v>
      </c>
      <c r="G78" s="438">
        <v>6478</v>
      </c>
      <c r="H78" s="257">
        <v>14128</v>
      </c>
      <c r="I78" s="438">
        <v>14950</v>
      </c>
      <c r="J78" s="257">
        <v>6286</v>
      </c>
      <c r="K78" s="438">
        <v>6946</v>
      </c>
      <c r="L78" s="257">
        <v>13198</v>
      </c>
      <c r="M78" s="438">
        <v>14002</v>
      </c>
      <c r="N78" s="283"/>
      <c r="O78" s="258"/>
      <c r="P78" s="259"/>
      <c r="Q78" s="261"/>
      <c r="R78" s="260">
        <v>20235</v>
      </c>
      <c r="S78" s="262">
        <v>21897</v>
      </c>
      <c r="T78" s="259">
        <v>39295</v>
      </c>
      <c r="U78" s="261">
        <v>42099</v>
      </c>
      <c r="V78" s="260"/>
      <c r="W78" s="262"/>
      <c r="X78" s="257"/>
      <c r="Y78" s="261"/>
      <c r="Z78" s="260">
        <v>13485</v>
      </c>
      <c r="AA78" s="258">
        <v>14776</v>
      </c>
      <c r="AB78" s="257">
        <v>26345</v>
      </c>
      <c r="AC78" s="261">
        <v>28396</v>
      </c>
      <c r="AD78" s="260"/>
      <c r="AE78" s="262"/>
      <c r="AF78" s="259"/>
      <c r="AG78" s="261"/>
      <c r="AH78" s="260"/>
      <c r="AI78" s="258"/>
      <c r="AJ78" s="260"/>
      <c r="AK78" s="261"/>
      <c r="AL78" s="260"/>
      <c r="AM78" s="258"/>
      <c r="AN78" s="260"/>
      <c r="AO78" s="258"/>
    </row>
    <row r="79" spans="1:41" x14ac:dyDescent="0.2">
      <c r="A79" s="489" t="s">
        <v>134</v>
      </c>
      <c r="B79" s="490" t="s">
        <v>933</v>
      </c>
      <c r="C79" s="493"/>
      <c r="D79" s="415">
        <v>130943</v>
      </c>
      <c r="E79" s="415">
        <v>1</v>
      </c>
      <c r="F79" s="257">
        <v>11192</v>
      </c>
      <c r="G79" s="491">
        <v>11682</v>
      </c>
      <c r="H79" s="257">
        <v>27462</v>
      </c>
      <c r="I79" s="491">
        <v>28772</v>
      </c>
      <c r="J79" s="257">
        <v>26672</v>
      </c>
      <c r="K79" s="261">
        <v>27982</v>
      </c>
      <c r="L79" s="257">
        <v>26672</v>
      </c>
      <c r="M79" s="261">
        <v>27982</v>
      </c>
      <c r="N79" s="283"/>
      <c r="O79" s="258"/>
      <c r="P79" s="259"/>
      <c r="Q79" s="261"/>
      <c r="R79" s="260"/>
      <c r="S79" s="262"/>
      <c r="T79" s="259"/>
      <c r="U79" s="261"/>
      <c r="V79" s="260"/>
      <c r="W79" s="262"/>
      <c r="X79" s="257"/>
      <c r="Y79" s="261"/>
      <c r="Z79" s="260"/>
      <c r="AA79" s="258"/>
      <c r="AB79" s="257"/>
      <c r="AC79" s="261"/>
      <c r="AD79" s="260"/>
      <c r="AE79" s="262"/>
      <c r="AF79" s="259"/>
      <c r="AG79" s="261"/>
      <c r="AH79" s="260"/>
      <c r="AI79" s="258"/>
      <c r="AJ79" s="260"/>
      <c r="AK79" s="261"/>
      <c r="AL79" s="260"/>
      <c r="AM79" s="258"/>
      <c r="AN79" s="260"/>
      <c r="AO79" s="258"/>
    </row>
    <row r="80" spans="1:41" x14ac:dyDescent="0.2">
      <c r="A80" s="489" t="s">
        <v>134</v>
      </c>
      <c r="B80" s="492" t="s">
        <v>934</v>
      </c>
      <c r="C80" s="501" t="s">
        <v>825</v>
      </c>
      <c r="D80" s="415">
        <v>130934</v>
      </c>
      <c r="E80" s="496">
        <v>3</v>
      </c>
      <c r="F80" s="257">
        <v>7056</v>
      </c>
      <c r="G80" s="491">
        <v>7336</v>
      </c>
      <c r="H80" s="257">
        <v>15052</v>
      </c>
      <c r="I80" s="491">
        <v>15692</v>
      </c>
      <c r="J80" s="257">
        <v>5138</v>
      </c>
      <c r="K80" s="261">
        <v>5354</v>
      </c>
      <c r="L80" s="257">
        <v>10910</v>
      </c>
      <c r="M80" s="261">
        <v>11390</v>
      </c>
      <c r="N80" s="283"/>
      <c r="O80" s="258"/>
      <c r="P80" s="259"/>
      <c r="Q80" s="261"/>
      <c r="R80" s="260"/>
      <c r="S80" s="262"/>
      <c r="T80" s="259"/>
      <c r="U80" s="261"/>
      <c r="V80" s="260"/>
      <c r="W80" s="262"/>
      <c r="X80" s="257"/>
      <c r="Y80" s="261"/>
      <c r="Z80" s="260"/>
      <c r="AA80" s="258"/>
      <c r="AB80" s="257"/>
      <c r="AC80" s="261"/>
      <c r="AD80" s="260"/>
      <c r="AE80" s="262"/>
      <c r="AF80" s="259"/>
      <c r="AG80" s="261"/>
      <c r="AH80" s="260"/>
      <c r="AI80" s="258"/>
      <c r="AJ80" s="260"/>
      <c r="AK80" s="261"/>
      <c r="AL80" s="260"/>
      <c r="AM80" s="258"/>
      <c r="AN80" s="260"/>
      <c r="AO80" s="258"/>
    </row>
    <row r="81" spans="1:41" x14ac:dyDescent="0.2">
      <c r="A81" s="489" t="s">
        <v>134</v>
      </c>
      <c r="B81" s="494" t="s">
        <v>935</v>
      </c>
      <c r="C81" s="495"/>
      <c r="D81" s="411">
        <v>130916</v>
      </c>
      <c r="E81" s="418">
        <v>8</v>
      </c>
      <c r="F81" s="257">
        <v>3086</v>
      </c>
      <c r="G81" s="491">
        <v>3242</v>
      </c>
      <c r="H81" s="257">
        <v>7200</v>
      </c>
      <c r="I81" s="491">
        <v>7562</v>
      </c>
      <c r="J81" s="257"/>
      <c r="K81" s="261"/>
      <c r="L81" s="257"/>
      <c r="M81" s="261"/>
      <c r="N81" s="283"/>
      <c r="O81" s="258"/>
      <c r="P81" s="259"/>
      <c r="Q81" s="261"/>
      <c r="R81" s="260"/>
      <c r="S81" s="262"/>
      <c r="T81" s="259"/>
      <c r="U81" s="261"/>
      <c r="V81" s="260"/>
      <c r="W81" s="262"/>
      <c r="X81" s="257"/>
      <c r="Y81" s="261"/>
      <c r="Z81" s="260"/>
      <c r="AA81" s="258"/>
      <c r="AB81" s="257"/>
      <c r="AC81" s="261"/>
      <c r="AD81" s="260"/>
      <c r="AE81" s="262"/>
      <c r="AF81" s="259"/>
      <c r="AG81" s="261"/>
      <c r="AH81" s="260"/>
      <c r="AI81" s="258"/>
      <c r="AJ81" s="260"/>
      <c r="AK81" s="261"/>
      <c r="AL81" s="260"/>
      <c r="AM81" s="258"/>
      <c r="AN81" s="260"/>
      <c r="AO81" s="258"/>
    </row>
    <row r="82" spans="1:41" x14ac:dyDescent="0.2">
      <c r="A82" s="489" t="s">
        <v>134</v>
      </c>
      <c r="B82" s="497" t="s">
        <v>936</v>
      </c>
      <c r="C82" s="498"/>
      <c r="D82" s="411">
        <v>130891</v>
      </c>
      <c r="E82" s="411">
        <v>9</v>
      </c>
      <c r="F82" s="257">
        <v>3086</v>
      </c>
      <c r="G82" s="491">
        <v>3242</v>
      </c>
      <c r="H82" s="257">
        <v>7200</v>
      </c>
      <c r="I82" s="491">
        <v>7562</v>
      </c>
      <c r="J82" s="257"/>
      <c r="K82" s="261"/>
      <c r="L82" s="257"/>
      <c r="M82" s="261"/>
      <c r="N82" s="283"/>
      <c r="O82" s="258"/>
      <c r="P82" s="259"/>
      <c r="Q82" s="261"/>
      <c r="R82" s="260"/>
      <c r="S82" s="262"/>
      <c r="T82" s="259"/>
      <c r="U82" s="261"/>
      <c r="V82" s="260"/>
      <c r="W82" s="262"/>
      <c r="X82" s="257"/>
      <c r="Y82" s="261"/>
      <c r="Z82" s="260"/>
      <c r="AA82" s="258"/>
      <c r="AB82" s="257"/>
      <c r="AC82" s="261"/>
      <c r="AD82" s="260"/>
      <c r="AE82" s="262"/>
      <c r="AF82" s="259"/>
      <c r="AG82" s="261"/>
      <c r="AH82" s="260"/>
      <c r="AI82" s="258"/>
      <c r="AJ82" s="260"/>
      <c r="AK82" s="261"/>
      <c r="AL82" s="260"/>
      <c r="AM82" s="258"/>
      <c r="AN82" s="260"/>
      <c r="AO82" s="258"/>
    </row>
    <row r="83" spans="1:41" x14ac:dyDescent="0.2">
      <c r="A83" s="489" t="s">
        <v>134</v>
      </c>
      <c r="B83" s="499" t="s">
        <v>937</v>
      </c>
      <c r="C83" s="500"/>
      <c r="D83" s="411">
        <v>130907</v>
      </c>
      <c r="E83" s="411">
        <v>9</v>
      </c>
      <c r="F83" s="257">
        <v>3086</v>
      </c>
      <c r="G83" s="491">
        <v>3242</v>
      </c>
      <c r="H83" s="257">
        <v>7200</v>
      </c>
      <c r="I83" s="491">
        <v>7562</v>
      </c>
      <c r="J83" s="257"/>
      <c r="K83" s="261"/>
      <c r="L83" s="257"/>
      <c r="M83" s="261"/>
      <c r="N83" s="283"/>
      <c r="O83" s="258"/>
      <c r="P83" s="259"/>
      <c r="Q83" s="261"/>
      <c r="R83" s="260"/>
      <c r="S83" s="262"/>
      <c r="T83" s="259"/>
      <c r="U83" s="261"/>
      <c r="V83" s="260"/>
      <c r="W83" s="262"/>
      <c r="X83" s="257"/>
      <c r="Y83" s="261"/>
      <c r="Z83" s="260"/>
      <c r="AA83" s="258"/>
      <c r="AB83" s="257"/>
      <c r="AC83" s="261"/>
      <c r="AD83" s="260"/>
      <c r="AE83" s="262"/>
      <c r="AF83" s="259"/>
      <c r="AG83" s="261"/>
      <c r="AH83" s="260"/>
      <c r="AI83" s="258"/>
      <c r="AJ83" s="260"/>
      <c r="AK83" s="261"/>
      <c r="AL83" s="260"/>
      <c r="AM83" s="258"/>
      <c r="AN83" s="260"/>
      <c r="AO83" s="258"/>
    </row>
    <row r="84" spans="1:41" x14ac:dyDescent="0.2">
      <c r="A84" s="336" t="s">
        <v>135</v>
      </c>
      <c r="B84" s="351" t="s">
        <v>1003</v>
      </c>
      <c r="C84" s="538"/>
      <c r="D84" s="348">
        <v>133951</v>
      </c>
      <c r="E84" s="350">
        <v>1</v>
      </c>
      <c r="F84" s="525">
        <v>5675.18</v>
      </c>
      <c r="G84" s="491">
        <v>6414.0599999999995</v>
      </c>
      <c r="H84" s="257">
        <v>18074.180000000004</v>
      </c>
      <c r="I84" s="491">
        <v>18813.060000000001</v>
      </c>
      <c r="J84" s="257">
        <v>9947.1799999999985</v>
      </c>
      <c r="K84" s="261">
        <v>10496.1</v>
      </c>
      <c r="L84" s="257">
        <v>22045.100000000002</v>
      </c>
      <c r="M84" s="261">
        <v>22594.02</v>
      </c>
      <c r="N84" s="526">
        <v>13329.499999999998</v>
      </c>
      <c r="O84" s="527">
        <v>14658.180000000002</v>
      </c>
      <c r="P84" s="528">
        <v>24357.26</v>
      </c>
      <c r="Q84" s="529">
        <v>25685.940000000002</v>
      </c>
      <c r="R84" s="530">
        <v>32587.309999999998</v>
      </c>
      <c r="S84" s="531">
        <v>37282.950000000004</v>
      </c>
      <c r="T84" s="528">
        <v>64039.710000000006</v>
      </c>
      <c r="U84" s="529">
        <v>68782.95</v>
      </c>
      <c r="V84" s="530"/>
      <c r="W84" s="532"/>
      <c r="X84" s="525"/>
      <c r="Y84" s="533"/>
      <c r="Z84" s="530"/>
      <c r="AA84" s="534"/>
      <c r="AB84" s="525"/>
      <c r="AC84" s="533"/>
      <c r="AD84" s="530"/>
      <c r="AE84" s="535"/>
      <c r="AF84" s="528"/>
      <c r="AG84" s="533"/>
      <c r="AH84" s="530"/>
      <c r="AI84" s="534"/>
      <c r="AJ84" s="530"/>
      <c r="AK84" s="533"/>
      <c r="AL84" s="530"/>
      <c r="AM84" s="534"/>
      <c r="AN84" s="530"/>
      <c r="AO84" s="534"/>
    </row>
    <row r="85" spans="1:41" x14ac:dyDescent="0.2">
      <c r="A85" s="336" t="s">
        <v>135</v>
      </c>
      <c r="B85" s="351" t="s">
        <v>1004</v>
      </c>
      <c r="C85" s="538"/>
      <c r="D85" s="336">
        <v>134097</v>
      </c>
      <c r="E85" s="336">
        <v>1</v>
      </c>
      <c r="F85" s="525">
        <v>5825.1999999999989</v>
      </c>
      <c r="G85" s="491">
        <v>6402.7</v>
      </c>
      <c r="H85" s="257">
        <v>20991.7</v>
      </c>
      <c r="I85" s="491">
        <v>21569.200000000001</v>
      </c>
      <c r="J85" s="257">
        <v>10138.720000000001</v>
      </c>
      <c r="K85" s="261">
        <v>11504.8</v>
      </c>
      <c r="L85" s="257">
        <v>25292.32</v>
      </c>
      <c r="M85" s="261">
        <v>26658.399999999998</v>
      </c>
      <c r="N85" s="526">
        <v>14682.400000000001</v>
      </c>
      <c r="O85" s="527">
        <v>15793.119999999997</v>
      </c>
      <c r="P85" s="528">
        <v>30332.319999999996</v>
      </c>
      <c r="Q85" s="529">
        <v>31802.800000000003</v>
      </c>
      <c r="R85" s="530">
        <v>21333.18</v>
      </c>
      <c r="S85" s="531">
        <v>22944.07</v>
      </c>
      <c r="T85" s="528">
        <v>55884.37</v>
      </c>
      <c r="U85" s="529">
        <v>57495.26</v>
      </c>
      <c r="V85" s="530"/>
      <c r="W85" s="532"/>
      <c r="X85" s="525"/>
      <c r="Y85" s="533"/>
      <c r="Z85" s="530"/>
      <c r="AA85" s="534"/>
      <c r="AB85" s="525"/>
      <c r="AC85" s="533"/>
      <c r="AD85" s="530"/>
      <c r="AE85" s="535"/>
      <c r="AF85" s="528"/>
      <c r="AG85" s="533"/>
      <c r="AH85" s="530"/>
      <c r="AI85" s="534"/>
      <c r="AJ85" s="530"/>
      <c r="AK85" s="533"/>
      <c r="AL85" s="530"/>
      <c r="AM85" s="534"/>
      <c r="AN85" s="530"/>
      <c r="AO85" s="534"/>
    </row>
    <row r="86" spans="1:41" x14ac:dyDescent="0.2">
      <c r="A86" s="336" t="s">
        <v>135</v>
      </c>
      <c r="B86" s="536" t="s">
        <v>1005</v>
      </c>
      <c r="C86" s="538"/>
      <c r="D86" s="348">
        <v>132903</v>
      </c>
      <c r="E86" s="348">
        <v>1</v>
      </c>
      <c r="F86" s="525">
        <v>5583.9</v>
      </c>
      <c r="G86" s="491">
        <v>6246.9</v>
      </c>
      <c r="H86" s="257">
        <v>21063.300000000003</v>
      </c>
      <c r="I86" s="491">
        <v>22345.200000000001</v>
      </c>
      <c r="J86" s="257">
        <v>8455.44</v>
      </c>
      <c r="K86" s="261">
        <v>8816.4000000000015</v>
      </c>
      <c r="L86" s="257">
        <v>27480.239999999998</v>
      </c>
      <c r="M86" s="261">
        <v>28602</v>
      </c>
      <c r="N86" s="526"/>
      <c r="O86" s="527"/>
      <c r="P86" s="528"/>
      <c r="Q86" s="529"/>
      <c r="R86" s="530">
        <v>24371.200000000001</v>
      </c>
      <c r="S86" s="531">
        <v>26283.199999999997</v>
      </c>
      <c r="T86" s="528">
        <v>52386.710000000006</v>
      </c>
      <c r="U86" s="529">
        <v>54298.799999999996</v>
      </c>
      <c r="V86" s="530"/>
      <c r="W86" s="532"/>
      <c r="X86" s="525"/>
      <c r="Y86" s="533"/>
      <c r="Z86" s="530"/>
      <c r="AA86" s="534"/>
      <c r="AB86" s="525"/>
      <c r="AC86" s="533"/>
      <c r="AD86" s="530"/>
      <c r="AE86" s="535"/>
      <c r="AF86" s="528"/>
      <c r="AG86" s="533"/>
      <c r="AH86" s="530"/>
      <c r="AI86" s="534"/>
      <c r="AJ86" s="530"/>
      <c r="AK86" s="533"/>
      <c r="AL86" s="530"/>
      <c r="AM86" s="534"/>
      <c r="AN86" s="530"/>
      <c r="AO86" s="534"/>
    </row>
    <row r="87" spans="1:41" x14ac:dyDescent="0.2">
      <c r="A87" s="336" t="s">
        <v>135</v>
      </c>
      <c r="B87" s="351" t="s">
        <v>1006</v>
      </c>
      <c r="C87" s="538"/>
      <c r="D87" s="336">
        <v>134130</v>
      </c>
      <c r="E87" s="336">
        <v>1</v>
      </c>
      <c r="F87" s="525">
        <v>5656.5</v>
      </c>
      <c r="G87" s="491">
        <v>6142.8</v>
      </c>
      <c r="H87" s="257">
        <v>27933.599999999999</v>
      </c>
      <c r="I87" s="491">
        <v>28419.899999999998</v>
      </c>
      <c r="J87" s="257">
        <v>11954.16</v>
      </c>
      <c r="K87" s="261">
        <v>12589.440000000002</v>
      </c>
      <c r="L87" s="257">
        <v>29347.439999999995</v>
      </c>
      <c r="M87" s="261">
        <v>29982.720000000005</v>
      </c>
      <c r="N87" s="526">
        <v>14967.840000000002</v>
      </c>
      <c r="O87" s="527">
        <v>17136.96</v>
      </c>
      <c r="P87" s="528">
        <v>30459.599999999999</v>
      </c>
      <c r="Q87" s="529">
        <v>32628.720000000001</v>
      </c>
      <c r="R87" s="530">
        <v>33661.200000000004</v>
      </c>
      <c r="S87" s="531">
        <v>35412.300000000003</v>
      </c>
      <c r="T87" s="528">
        <v>62901.440000000002</v>
      </c>
      <c r="U87" s="529">
        <v>64652.54</v>
      </c>
      <c r="V87" s="530">
        <v>35169.379999999997</v>
      </c>
      <c r="W87" s="531">
        <v>40325.700000000004</v>
      </c>
      <c r="X87" s="525">
        <v>61650.14</v>
      </c>
      <c r="Y87" s="529">
        <v>56806.460000000006</v>
      </c>
      <c r="Z87" s="530">
        <v>19818.66</v>
      </c>
      <c r="AA87" s="527">
        <v>22681.96</v>
      </c>
      <c r="AB87" s="525">
        <v>42962.12</v>
      </c>
      <c r="AC87" s="529">
        <v>45825.42</v>
      </c>
      <c r="AD87" s="530"/>
      <c r="AE87" s="535"/>
      <c r="AF87" s="528"/>
      <c r="AG87" s="533"/>
      <c r="AH87" s="530"/>
      <c r="AI87" s="534"/>
      <c r="AJ87" s="530"/>
      <c r="AK87" s="533"/>
      <c r="AL87" s="530">
        <v>26936.04</v>
      </c>
      <c r="AM87" s="537">
        <v>28100.22</v>
      </c>
      <c r="AN87" s="530">
        <v>47911.24</v>
      </c>
      <c r="AO87" s="527">
        <v>49075.42</v>
      </c>
    </row>
    <row r="88" spans="1:41" x14ac:dyDescent="0.2">
      <c r="A88" s="336" t="s">
        <v>135</v>
      </c>
      <c r="B88" s="351" t="s">
        <v>1007</v>
      </c>
      <c r="C88" s="538"/>
      <c r="D88" s="336">
        <v>137351</v>
      </c>
      <c r="E88" s="336">
        <v>1</v>
      </c>
      <c r="F88" s="525">
        <v>5805.7999999999993</v>
      </c>
      <c r="G88" s="491">
        <v>6334.4</v>
      </c>
      <c r="H88" s="257">
        <v>14993.6</v>
      </c>
      <c r="I88" s="491">
        <v>16256.900000000001</v>
      </c>
      <c r="J88" s="257">
        <v>9668.24</v>
      </c>
      <c r="K88" s="261">
        <v>10414.400000000001</v>
      </c>
      <c r="L88" s="257">
        <v>19779.439999999999</v>
      </c>
      <c r="M88" s="261">
        <v>20602.880000000005</v>
      </c>
      <c r="N88" s="526"/>
      <c r="O88" s="527"/>
      <c r="P88" s="528"/>
      <c r="Q88" s="529"/>
      <c r="R88" s="530">
        <v>31280.43</v>
      </c>
      <c r="S88" s="531">
        <v>33835.310000000005</v>
      </c>
      <c r="T88" s="528">
        <v>54739.23</v>
      </c>
      <c r="U88" s="529">
        <v>55024.97</v>
      </c>
      <c r="V88" s="530"/>
      <c r="W88" s="535"/>
      <c r="X88" s="525"/>
      <c r="Y88" s="533"/>
      <c r="Z88" s="530"/>
      <c r="AA88" s="534"/>
      <c r="AB88" s="525"/>
      <c r="AC88" s="533"/>
      <c r="AD88" s="530"/>
      <c r="AE88" s="535"/>
      <c r="AF88" s="528"/>
      <c r="AG88" s="533"/>
      <c r="AH88" s="530"/>
      <c r="AI88" s="534"/>
      <c r="AJ88" s="530"/>
      <c r="AK88" s="533"/>
      <c r="AL88" s="530"/>
      <c r="AM88" s="534"/>
      <c r="AN88" s="530"/>
      <c r="AO88" s="534"/>
    </row>
    <row r="89" spans="1:41" x14ac:dyDescent="0.2">
      <c r="A89" s="336" t="s">
        <v>135</v>
      </c>
      <c r="B89" s="351" t="s">
        <v>1008</v>
      </c>
      <c r="C89" s="538" t="s">
        <v>469</v>
      </c>
      <c r="D89" s="336">
        <v>133669</v>
      </c>
      <c r="E89" s="336">
        <v>2</v>
      </c>
      <c r="F89" s="525">
        <v>5483.3</v>
      </c>
      <c r="G89" s="491">
        <v>6140</v>
      </c>
      <c r="H89" s="257">
        <v>19868.899999999994</v>
      </c>
      <c r="I89" s="491">
        <v>21696.5</v>
      </c>
      <c r="J89" s="257">
        <v>8386.2919999999976</v>
      </c>
      <c r="K89" s="261">
        <v>9029.48</v>
      </c>
      <c r="L89" s="257">
        <v>24085.16</v>
      </c>
      <c r="M89" s="261">
        <v>24749.239999999998</v>
      </c>
      <c r="N89" s="526"/>
      <c r="O89" s="527"/>
      <c r="P89" s="528"/>
      <c r="Q89" s="529"/>
      <c r="R89" s="530"/>
      <c r="S89" s="535"/>
      <c r="T89" s="528"/>
      <c r="U89" s="533"/>
      <c r="V89" s="530"/>
      <c r="W89" s="535"/>
      <c r="X89" s="525"/>
      <c r="Y89" s="533"/>
      <c r="Z89" s="530"/>
      <c r="AA89" s="534"/>
      <c r="AB89" s="525"/>
      <c r="AC89" s="533"/>
      <c r="AD89" s="530"/>
      <c r="AE89" s="535"/>
      <c r="AF89" s="528"/>
      <c r="AG89" s="533"/>
      <c r="AH89" s="530"/>
      <c r="AI89" s="534"/>
      <c r="AJ89" s="530"/>
      <c r="AK89" s="533"/>
      <c r="AL89" s="530"/>
      <c r="AM89" s="534"/>
      <c r="AN89" s="530"/>
      <c r="AO89" s="534"/>
    </row>
    <row r="90" spans="1:41" x14ac:dyDescent="0.2">
      <c r="A90" s="336" t="s">
        <v>135</v>
      </c>
      <c r="B90" s="351" t="s">
        <v>1009</v>
      </c>
      <c r="C90" s="538" t="s">
        <v>1014</v>
      </c>
      <c r="D90" s="336">
        <v>133650</v>
      </c>
      <c r="E90" s="336">
        <v>3</v>
      </c>
      <c r="F90" s="525">
        <v>5176.7000000000007</v>
      </c>
      <c r="G90" s="491">
        <v>5774.8</v>
      </c>
      <c r="H90" s="257">
        <v>17117.3</v>
      </c>
      <c r="I90" s="491">
        <v>17715.399999999998</v>
      </c>
      <c r="J90" s="257">
        <v>8619.68</v>
      </c>
      <c r="K90" s="261">
        <v>9866.0799999999981</v>
      </c>
      <c r="L90" s="257">
        <v>23412.559999999998</v>
      </c>
      <c r="M90" s="261">
        <v>24658.959999999999</v>
      </c>
      <c r="N90" s="526">
        <v>9667.0400000000009</v>
      </c>
      <c r="O90" s="527">
        <v>11070.64</v>
      </c>
      <c r="P90" s="528">
        <v>25075.760000000002</v>
      </c>
      <c r="Q90" s="529">
        <v>26479.359999999997</v>
      </c>
      <c r="R90" s="530"/>
      <c r="S90" s="535"/>
      <c r="T90" s="528"/>
      <c r="U90" s="533"/>
      <c r="V90" s="530"/>
      <c r="W90" s="535"/>
      <c r="X90" s="525"/>
      <c r="Y90" s="533"/>
      <c r="Z90" s="530"/>
      <c r="AA90" s="534"/>
      <c r="AB90" s="525"/>
      <c r="AC90" s="533"/>
      <c r="AD90" s="530"/>
      <c r="AE90" s="535"/>
      <c r="AF90" s="528"/>
      <c r="AG90" s="533"/>
      <c r="AH90" s="530"/>
      <c r="AI90" s="534"/>
      <c r="AJ90" s="530"/>
      <c r="AK90" s="533"/>
      <c r="AL90" s="530"/>
      <c r="AM90" s="534"/>
      <c r="AN90" s="530"/>
      <c r="AO90" s="534"/>
    </row>
    <row r="91" spans="1:41" x14ac:dyDescent="0.2">
      <c r="A91" s="336" t="s">
        <v>135</v>
      </c>
      <c r="B91" s="351" t="s">
        <v>1010</v>
      </c>
      <c r="C91" s="538"/>
      <c r="D91" s="336">
        <v>136172</v>
      </c>
      <c r="E91" s="336">
        <v>3</v>
      </c>
      <c r="F91" s="525">
        <v>5626.8</v>
      </c>
      <c r="G91" s="491">
        <v>6234.9</v>
      </c>
      <c r="H91" s="257">
        <v>19014.899999999994</v>
      </c>
      <c r="I91" s="491">
        <v>20694.000000000004</v>
      </c>
      <c r="J91" s="257">
        <v>10176.959999999999</v>
      </c>
      <c r="K91" s="261">
        <v>11593.439999999999</v>
      </c>
      <c r="L91" s="257">
        <v>24885.600000000002</v>
      </c>
      <c r="M91" s="261">
        <v>24983.040000000001</v>
      </c>
      <c r="N91" s="526"/>
      <c r="O91" s="534"/>
      <c r="P91" s="528"/>
      <c r="Q91" s="533"/>
      <c r="R91" s="530"/>
      <c r="S91" s="535"/>
      <c r="T91" s="528"/>
      <c r="U91" s="533"/>
      <c r="V91" s="530"/>
      <c r="W91" s="535"/>
      <c r="X91" s="525"/>
      <c r="Y91" s="533"/>
      <c r="Z91" s="530"/>
      <c r="AA91" s="534"/>
      <c r="AB91" s="525"/>
      <c r="AC91" s="533"/>
      <c r="AD91" s="530"/>
      <c r="AE91" s="535"/>
      <c r="AF91" s="528"/>
      <c r="AG91" s="533"/>
      <c r="AH91" s="530"/>
      <c r="AI91" s="534"/>
      <c r="AJ91" s="530"/>
      <c r="AK91" s="533"/>
      <c r="AL91" s="530"/>
      <c r="AM91" s="534"/>
      <c r="AN91" s="530"/>
      <c r="AO91" s="534"/>
    </row>
    <row r="92" spans="1:41" x14ac:dyDescent="0.2">
      <c r="A92" s="336" t="s">
        <v>135</v>
      </c>
      <c r="B92" s="351" t="s">
        <v>1011</v>
      </c>
      <c r="C92" s="538"/>
      <c r="D92" s="336">
        <v>138354</v>
      </c>
      <c r="E92" s="336">
        <v>3</v>
      </c>
      <c r="F92" s="525">
        <v>5425.2</v>
      </c>
      <c r="G92" s="491">
        <v>6238.5</v>
      </c>
      <c r="H92" s="257">
        <v>18306.899999999998</v>
      </c>
      <c r="I92" s="491">
        <v>19120.2</v>
      </c>
      <c r="J92" s="257">
        <v>7237.92</v>
      </c>
      <c r="K92" s="261">
        <v>8473.68</v>
      </c>
      <c r="L92" s="257">
        <v>23069.279999999999</v>
      </c>
      <c r="M92" s="261">
        <v>24305.040000000001</v>
      </c>
      <c r="N92" s="526"/>
      <c r="O92" s="534"/>
      <c r="P92" s="528"/>
      <c r="Q92" s="533"/>
      <c r="R92" s="530"/>
      <c r="S92" s="535"/>
      <c r="T92" s="528"/>
      <c r="U92" s="533"/>
      <c r="V92" s="530"/>
      <c r="W92" s="535"/>
      <c r="X92" s="525"/>
      <c r="Y92" s="533"/>
      <c r="Z92" s="530"/>
      <c r="AA92" s="534"/>
      <c r="AB92" s="525"/>
      <c r="AC92" s="533"/>
      <c r="AD92" s="530"/>
      <c r="AE92" s="535"/>
      <c r="AF92" s="528"/>
      <c r="AG92" s="533"/>
      <c r="AH92" s="530"/>
      <c r="AI92" s="534"/>
      <c r="AJ92" s="530"/>
      <c r="AK92" s="533"/>
      <c r="AL92" s="530"/>
      <c r="AM92" s="534"/>
      <c r="AN92" s="530"/>
      <c r="AO92" s="534"/>
    </row>
    <row r="93" spans="1:41" x14ac:dyDescent="0.2">
      <c r="A93" s="336" t="s">
        <v>135</v>
      </c>
      <c r="B93" s="536" t="s">
        <v>1012</v>
      </c>
      <c r="C93" s="538"/>
      <c r="D93" s="348">
        <v>433660</v>
      </c>
      <c r="E93" s="350">
        <v>4</v>
      </c>
      <c r="F93" s="525">
        <v>5532.5999999999995</v>
      </c>
      <c r="G93" s="491">
        <v>6068.4</v>
      </c>
      <c r="H93" s="257">
        <v>23166.299999999996</v>
      </c>
      <c r="I93" s="491">
        <v>25112.100000000002</v>
      </c>
      <c r="J93" s="257">
        <v>8288.64</v>
      </c>
      <c r="K93" s="261">
        <v>8409.5999999999985</v>
      </c>
      <c r="L93" s="257">
        <v>28895.039999999994</v>
      </c>
      <c r="M93" s="261">
        <v>31180.800000000003</v>
      </c>
      <c r="N93" s="526"/>
      <c r="O93" s="534"/>
      <c r="P93" s="528"/>
      <c r="Q93" s="533"/>
      <c r="R93" s="530"/>
      <c r="S93" s="535"/>
      <c r="T93" s="528"/>
      <c r="U93" s="533"/>
      <c r="V93" s="530"/>
      <c r="W93" s="535"/>
      <c r="X93" s="525"/>
      <c r="Y93" s="533"/>
      <c r="Z93" s="530"/>
      <c r="AA93" s="534"/>
      <c r="AB93" s="525"/>
      <c r="AC93" s="533"/>
      <c r="AD93" s="530"/>
      <c r="AE93" s="535"/>
      <c r="AF93" s="528"/>
      <c r="AG93" s="533"/>
      <c r="AH93" s="530"/>
      <c r="AI93" s="534"/>
      <c r="AJ93" s="530"/>
      <c r="AK93" s="533"/>
      <c r="AL93" s="530"/>
      <c r="AM93" s="534"/>
      <c r="AN93" s="530"/>
      <c r="AO93" s="534"/>
    </row>
    <row r="94" spans="1:41" x14ac:dyDescent="0.2">
      <c r="A94" s="336" t="s">
        <v>135</v>
      </c>
      <c r="B94" s="351" t="s">
        <v>1013</v>
      </c>
      <c r="C94" s="538"/>
      <c r="D94" s="336">
        <v>262129</v>
      </c>
      <c r="E94" s="336">
        <v>6</v>
      </c>
      <c r="F94" s="525">
        <v>5049.9000000000005</v>
      </c>
      <c r="G94" s="491">
        <v>5652.5999999999995</v>
      </c>
      <c r="H94" s="257">
        <v>24240.599999999995</v>
      </c>
      <c r="I94" s="491">
        <v>24843.299999999996</v>
      </c>
      <c r="J94" s="257"/>
      <c r="K94" s="261"/>
      <c r="L94" s="257"/>
      <c r="M94" s="261"/>
      <c r="N94" s="526"/>
      <c r="O94" s="534"/>
      <c r="P94" s="528"/>
      <c r="Q94" s="533"/>
      <c r="R94" s="530"/>
      <c r="S94" s="535"/>
      <c r="T94" s="528"/>
      <c r="U94" s="533"/>
      <c r="V94" s="530"/>
      <c r="W94" s="535"/>
      <c r="X94" s="525"/>
      <c r="Y94" s="533"/>
      <c r="Z94" s="530"/>
      <c r="AA94" s="534"/>
      <c r="AB94" s="525"/>
      <c r="AC94" s="533"/>
      <c r="AD94" s="530"/>
      <c r="AE94" s="535"/>
      <c r="AF94" s="528"/>
      <c r="AG94" s="533"/>
      <c r="AH94" s="530"/>
      <c r="AI94" s="534"/>
      <c r="AJ94" s="530"/>
      <c r="AK94" s="533"/>
      <c r="AL94" s="530"/>
      <c r="AM94" s="534"/>
      <c r="AN94" s="530"/>
      <c r="AO94" s="534"/>
    </row>
    <row r="95" spans="1:41" x14ac:dyDescent="0.2">
      <c r="A95" s="560" t="s">
        <v>135</v>
      </c>
      <c r="B95" s="382" t="s">
        <v>1107</v>
      </c>
      <c r="C95" s="561"/>
      <c r="D95" s="379">
        <v>133021</v>
      </c>
      <c r="E95" s="383">
        <v>7</v>
      </c>
      <c r="F95" s="257">
        <v>3000</v>
      </c>
      <c r="G95" s="261">
        <v>3060</v>
      </c>
      <c r="H95" s="257">
        <v>8557.2000000000007</v>
      </c>
      <c r="I95" s="261">
        <v>8891</v>
      </c>
      <c r="J95" s="257"/>
      <c r="K95" s="261"/>
      <c r="L95" s="257"/>
      <c r="M95" s="261"/>
      <c r="N95" s="283"/>
      <c r="O95" s="258"/>
      <c r="P95" s="259"/>
      <c r="Q95" s="261"/>
      <c r="R95" s="260"/>
      <c r="S95" s="262"/>
      <c r="T95" s="259"/>
      <c r="U95" s="261"/>
      <c r="V95" s="260"/>
      <c r="W95" s="262"/>
      <c r="X95" s="257"/>
      <c r="Y95" s="261"/>
      <c r="Z95" s="260"/>
      <c r="AA95" s="258"/>
      <c r="AB95" s="257"/>
      <c r="AC95" s="261"/>
      <c r="AD95" s="260"/>
      <c r="AE95" s="262"/>
      <c r="AF95" s="259"/>
      <c r="AG95" s="261"/>
      <c r="AH95" s="260"/>
      <c r="AI95" s="258"/>
      <c r="AJ95" s="260"/>
      <c r="AK95" s="261"/>
      <c r="AL95" s="260"/>
      <c r="AM95" s="258"/>
      <c r="AN95" s="260"/>
      <c r="AO95" s="258"/>
    </row>
    <row r="96" spans="1:41" x14ac:dyDescent="0.2">
      <c r="A96" s="560" t="s">
        <v>135</v>
      </c>
      <c r="B96" s="562" t="s">
        <v>1108</v>
      </c>
      <c r="C96" s="563"/>
      <c r="D96" s="379">
        <v>133386</v>
      </c>
      <c r="E96" s="383">
        <v>7</v>
      </c>
      <c r="F96" s="257">
        <v>3074.4</v>
      </c>
      <c r="G96" s="261">
        <v>3134.4</v>
      </c>
      <c r="H96" s="257">
        <v>11595.6</v>
      </c>
      <c r="I96" s="261">
        <v>12204</v>
      </c>
      <c r="J96" s="257"/>
      <c r="K96" s="261"/>
      <c r="L96" s="257"/>
      <c r="M96" s="261"/>
      <c r="N96" s="283"/>
      <c r="O96" s="258"/>
      <c r="P96" s="259"/>
      <c r="Q96" s="261"/>
      <c r="R96" s="260"/>
      <c r="S96" s="262"/>
      <c r="T96" s="259"/>
      <c r="U96" s="261"/>
      <c r="V96" s="260"/>
      <c r="W96" s="262"/>
      <c r="X96" s="257"/>
      <c r="Y96" s="261"/>
      <c r="Z96" s="260"/>
      <c r="AA96" s="258"/>
      <c r="AB96" s="257"/>
      <c r="AC96" s="261"/>
      <c r="AD96" s="260"/>
      <c r="AE96" s="262"/>
      <c r="AF96" s="259"/>
      <c r="AG96" s="261"/>
      <c r="AH96" s="260"/>
      <c r="AI96" s="258"/>
      <c r="AJ96" s="260"/>
      <c r="AK96" s="261"/>
      <c r="AL96" s="260"/>
      <c r="AM96" s="258"/>
      <c r="AN96" s="260"/>
      <c r="AO96" s="258"/>
    </row>
    <row r="97" spans="1:41" x14ac:dyDescent="0.2">
      <c r="A97" s="560" t="s">
        <v>135</v>
      </c>
      <c r="B97" s="562" t="s">
        <v>1109</v>
      </c>
      <c r="C97" s="563"/>
      <c r="D97" s="564">
        <v>133508</v>
      </c>
      <c r="E97" s="564">
        <v>7</v>
      </c>
      <c r="F97" s="257">
        <v>3074.4</v>
      </c>
      <c r="G97" s="261">
        <v>3074.4</v>
      </c>
      <c r="H97" s="257">
        <v>11595.6</v>
      </c>
      <c r="I97" s="261">
        <v>11596</v>
      </c>
      <c r="J97" s="257"/>
      <c r="K97" s="261"/>
      <c r="L97" s="257"/>
      <c r="M97" s="261"/>
      <c r="N97" s="283"/>
      <c r="O97" s="258"/>
      <c r="P97" s="259"/>
      <c r="Q97" s="261"/>
      <c r="R97" s="260"/>
      <c r="S97" s="262"/>
      <c r="T97" s="259"/>
      <c r="U97" s="261"/>
      <c r="V97" s="260"/>
      <c r="W97" s="262"/>
      <c r="X97" s="257"/>
      <c r="Y97" s="261"/>
      <c r="Z97" s="260"/>
      <c r="AA97" s="258"/>
      <c r="AB97" s="257"/>
      <c r="AC97" s="261"/>
      <c r="AD97" s="260"/>
      <c r="AE97" s="262"/>
      <c r="AF97" s="259"/>
      <c r="AG97" s="261"/>
      <c r="AH97" s="260"/>
      <c r="AI97" s="258"/>
      <c r="AJ97" s="260"/>
      <c r="AK97" s="261"/>
      <c r="AL97" s="260"/>
      <c r="AM97" s="258"/>
      <c r="AN97" s="260"/>
      <c r="AO97" s="258"/>
    </row>
    <row r="98" spans="1:41" x14ac:dyDescent="0.2">
      <c r="A98" s="560" t="s">
        <v>135</v>
      </c>
      <c r="B98" s="562" t="s">
        <v>1110</v>
      </c>
      <c r="C98" s="565"/>
      <c r="D98" s="379">
        <v>133702</v>
      </c>
      <c r="E98" s="584">
        <v>7</v>
      </c>
      <c r="F98" s="257">
        <v>2940.6</v>
      </c>
      <c r="G98" s="261">
        <v>3078.9</v>
      </c>
      <c r="H98" s="257">
        <v>11420.4</v>
      </c>
      <c r="I98" s="261">
        <v>11971</v>
      </c>
      <c r="J98" s="257"/>
      <c r="K98" s="261"/>
      <c r="L98" s="257"/>
      <c r="M98" s="261"/>
      <c r="N98" s="283"/>
      <c r="O98" s="258"/>
      <c r="P98" s="259"/>
      <c r="Q98" s="261"/>
      <c r="R98" s="260"/>
      <c r="S98" s="262"/>
      <c r="T98" s="259"/>
      <c r="U98" s="261"/>
      <c r="V98" s="260"/>
      <c r="W98" s="262"/>
      <c r="X98" s="257"/>
      <c r="Y98" s="261"/>
      <c r="Z98" s="260"/>
      <c r="AA98" s="258"/>
      <c r="AB98" s="257"/>
      <c r="AC98" s="261"/>
      <c r="AD98" s="260"/>
      <c r="AE98" s="262"/>
      <c r="AF98" s="259"/>
      <c r="AG98" s="261"/>
      <c r="AH98" s="260"/>
      <c r="AI98" s="258"/>
      <c r="AJ98" s="260"/>
      <c r="AK98" s="261"/>
      <c r="AL98" s="260"/>
      <c r="AM98" s="258"/>
      <c r="AN98" s="260"/>
      <c r="AO98" s="258"/>
    </row>
    <row r="99" spans="1:41" x14ac:dyDescent="0.2">
      <c r="A99" s="560" t="s">
        <v>135</v>
      </c>
      <c r="B99" s="562" t="s">
        <v>1111</v>
      </c>
      <c r="C99" s="565"/>
      <c r="D99" s="379">
        <v>134608</v>
      </c>
      <c r="E99" s="584">
        <v>7</v>
      </c>
      <c r="F99" s="257">
        <v>2976.6</v>
      </c>
      <c r="G99" s="261">
        <v>3114.9</v>
      </c>
      <c r="H99" s="257">
        <v>11342.4</v>
      </c>
      <c r="I99" s="261">
        <v>11715</v>
      </c>
      <c r="J99" s="257"/>
      <c r="K99" s="261"/>
      <c r="L99" s="257"/>
      <c r="M99" s="261"/>
      <c r="N99" s="283"/>
      <c r="O99" s="258"/>
      <c r="P99" s="259"/>
      <c r="Q99" s="261"/>
      <c r="R99" s="260"/>
      <c r="S99" s="262"/>
      <c r="T99" s="259"/>
      <c r="U99" s="261"/>
      <c r="V99" s="260"/>
      <c r="W99" s="262"/>
      <c r="X99" s="257"/>
      <c r="Y99" s="261"/>
      <c r="Z99" s="260"/>
      <c r="AA99" s="258"/>
      <c r="AB99" s="257"/>
      <c r="AC99" s="261"/>
      <c r="AD99" s="260"/>
      <c r="AE99" s="262"/>
      <c r="AF99" s="259"/>
      <c r="AG99" s="261"/>
      <c r="AH99" s="260"/>
      <c r="AI99" s="258"/>
      <c r="AJ99" s="260"/>
      <c r="AK99" s="261"/>
      <c r="AL99" s="260"/>
      <c r="AM99" s="258"/>
      <c r="AN99" s="260"/>
      <c r="AO99" s="258"/>
    </row>
    <row r="100" spans="1:41" x14ac:dyDescent="0.2">
      <c r="A100" s="560" t="s">
        <v>135</v>
      </c>
      <c r="B100" s="382" t="s">
        <v>1112</v>
      </c>
      <c r="C100" s="561"/>
      <c r="D100" s="379">
        <v>135717</v>
      </c>
      <c r="E100" s="383">
        <v>7</v>
      </c>
      <c r="F100" s="257">
        <v>3074.4</v>
      </c>
      <c r="G100" s="261">
        <v>3276.6</v>
      </c>
      <c r="H100" s="257">
        <v>11219.1</v>
      </c>
      <c r="I100" s="261">
        <v>11805</v>
      </c>
      <c r="J100" s="257"/>
      <c r="K100" s="261"/>
      <c r="L100" s="257"/>
      <c r="M100" s="261"/>
      <c r="N100" s="283"/>
      <c r="O100" s="258"/>
      <c r="P100" s="259"/>
      <c r="Q100" s="261"/>
      <c r="R100" s="260"/>
      <c r="S100" s="262"/>
      <c r="T100" s="259"/>
      <c r="U100" s="261"/>
      <c r="V100" s="260"/>
      <c r="W100" s="262"/>
      <c r="X100" s="257"/>
      <c r="Y100" s="261"/>
      <c r="Z100" s="260"/>
      <c r="AA100" s="258"/>
      <c r="AB100" s="257"/>
      <c r="AC100" s="261"/>
      <c r="AD100" s="260"/>
      <c r="AE100" s="262"/>
      <c r="AF100" s="259"/>
      <c r="AG100" s="261"/>
      <c r="AH100" s="260"/>
      <c r="AI100" s="258"/>
      <c r="AJ100" s="260"/>
      <c r="AK100" s="261"/>
      <c r="AL100" s="260"/>
      <c r="AM100" s="258"/>
      <c r="AN100" s="260"/>
      <c r="AO100" s="258"/>
    </row>
    <row r="101" spans="1:41" x14ac:dyDescent="0.2">
      <c r="A101" s="560" t="s">
        <v>135</v>
      </c>
      <c r="B101" s="566" t="s">
        <v>1113</v>
      </c>
      <c r="C101" s="561"/>
      <c r="D101" s="585">
        <v>136233</v>
      </c>
      <c r="E101" s="383">
        <v>7</v>
      </c>
      <c r="F101" s="257">
        <v>2820.6</v>
      </c>
      <c r="G101" s="261">
        <v>3003.6</v>
      </c>
      <c r="H101" s="257">
        <v>10944.3</v>
      </c>
      <c r="I101" s="261">
        <v>11314</v>
      </c>
      <c r="J101" s="257"/>
      <c r="K101" s="261"/>
      <c r="L101" s="257"/>
      <c r="M101" s="261"/>
      <c r="N101" s="283"/>
      <c r="O101" s="258"/>
      <c r="P101" s="259"/>
      <c r="Q101" s="261"/>
      <c r="R101" s="260"/>
      <c r="S101" s="262"/>
      <c r="T101" s="259"/>
      <c r="U101" s="261"/>
      <c r="V101" s="260"/>
      <c r="W101" s="262"/>
      <c r="X101" s="257"/>
      <c r="Y101" s="261"/>
      <c r="Z101" s="260"/>
      <c r="AA101" s="258"/>
      <c r="AB101" s="257"/>
      <c r="AC101" s="261"/>
      <c r="AD101" s="260"/>
      <c r="AE101" s="262"/>
      <c r="AF101" s="259"/>
      <c r="AG101" s="261"/>
      <c r="AH101" s="260"/>
      <c r="AI101" s="258"/>
      <c r="AJ101" s="260"/>
      <c r="AK101" s="261"/>
      <c r="AL101" s="260"/>
      <c r="AM101" s="258"/>
      <c r="AN101" s="260"/>
      <c r="AO101" s="258"/>
    </row>
    <row r="102" spans="1:41" x14ac:dyDescent="0.2">
      <c r="A102" s="560" t="s">
        <v>135</v>
      </c>
      <c r="B102" s="382" t="s">
        <v>1114</v>
      </c>
      <c r="C102" s="561"/>
      <c r="D102" s="379">
        <v>137078</v>
      </c>
      <c r="E102" s="383">
        <v>7</v>
      </c>
      <c r="F102" s="257">
        <v>2907</v>
      </c>
      <c r="G102" s="261">
        <v>3172.5</v>
      </c>
      <c r="H102" s="257">
        <v>10568.7</v>
      </c>
      <c r="I102" s="261">
        <v>11427</v>
      </c>
      <c r="J102" s="257"/>
      <c r="K102" s="261"/>
      <c r="L102" s="257"/>
      <c r="M102" s="261"/>
      <c r="N102" s="283"/>
      <c r="O102" s="258"/>
      <c r="P102" s="259"/>
      <c r="Q102" s="261"/>
      <c r="R102" s="260"/>
      <c r="S102" s="262"/>
      <c r="T102" s="259"/>
      <c r="U102" s="261"/>
      <c r="V102" s="260"/>
      <c r="W102" s="262"/>
      <c r="X102" s="257"/>
      <c r="Y102" s="261"/>
      <c r="Z102" s="260"/>
      <c r="AA102" s="258"/>
      <c r="AB102" s="257"/>
      <c r="AC102" s="261"/>
      <c r="AD102" s="260"/>
      <c r="AE102" s="262"/>
      <c r="AF102" s="259"/>
      <c r="AG102" s="261"/>
      <c r="AH102" s="260"/>
      <c r="AI102" s="258"/>
      <c r="AJ102" s="260"/>
      <c r="AK102" s="261"/>
      <c r="AL102" s="260"/>
      <c r="AM102" s="258"/>
      <c r="AN102" s="260"/>
      <c r="AO102" s="258"/>
    </row>
    <row r="103" spans="1:41" x14ac:dyDescent="0.2">
      <c r="A103" s="560" t="s">
        <v>135</v>
      </c>
      <c r="B103" s="382" t="s">
        <v>1115</v>
      </c>
      <c r="C103" s="561"/>
      <c r="D103" s="379">
        <v>132693</v>
      </c>
      <c r="E103" s="383">
        <v>8</v>
      </c>
      <c r="F103" s="257">
        <v>3060</v>
      </c>
      <c r="G103" s="261">
        <v>3060</v>
      </c>
      <c r="H103" s="257">
        <v>11220</v>
      </c>
      <c r="I103" s="261">
        <v>11220</v>
      </c>
      <c r="J103" s="257"/>
      <c r="K103" s="261"/>
      <c r="L103" s="257"/>
      <c r="M103" s="261"/>
      <c r="N103" s="283"/>
      <c r="O103" s="258"/>
      <c r="P103" s="259"/>
      <c r="Q103" s="261"/>
      <c r="R103" s="260"/>
      <c r="S103" s="262"/>
      <c r="T103" s="259"/>
      <c r="U103" s="261"/>
      <c r="V103" s="260"/>
      <c r="W103" s="262"/>
      <c r="X103" s="257"/>
      <c r="Y103" s="261"/>
      <c r="Z103" s="260"/>
      <c r="AA103" s="258"/>
      <c r="AB103" s="257"/>
      <c r="AC103" s="261"/>
      <c r="AD103" s="260"/>
      <c r="AE103" s="262"/>
      <c r="AF103" s="259"/>
      <c r="AG103" s="261"/>
      <c r="AH103" s="260"/>
      <c r="AI103" s="258"/>
      <c r="AJ103" s="260"/>
      <c r="AK103" s="261"/>
      <c r="AL103" s="260"/>
      <c r="AM103" s="258"/>
      <c r="AN103" s="260"/>
      <c r="AO103" s="258"/>
    </row>
    <row r="104" spans="1:41" x14ac:dyDescent="0.2">
      <c r="A104" s="560" t="s">
        <v>135</v>
      </c>
      <c r="B104" s="562" t="s">
        <v>1116</v>
      </c>
      <c r="C104" s="567" t="s">
        <v>1136</v>
      </c>
      <c r="D104" s="379">
        <v>132709</v>
      </c>
      <c r="E104" s="383">
        <v>8</v>
      </c>
      <c r="F104" s="257">
        <v>2937</v>
      </c>
      <c r="G104" s="261">
        <v>2997</v>
      </c>
      <c r="H104" s="257">
        <v>10590</v>
      </c>
      <c r="I104" s="261">
        <v>10650</v>
      </c>
      <c r="J104" s="257"/>
      <c r="K104" s="261"/>
      <c r="L104" s="257"/>
      <c r="M104" s="261"/>
      <c r="N104" s="283"/>
      <c r="O104" s="258"/>
      <c r="P104" s="259"/>
      <c r="Q104" s="261"/>
      <c r="R104" s="260"/>
      <c r="S104" s="262"/>
      <c r="T104" s="259"/>
      <c r="U104" s="261"/>
      <c r="V104" s="260"/>
      <c r="W104" s="262"/>
      <c r="X104" s="257"/>
      <c r="Y104" s="261"/>
      <c r="Z104" s="260"/>
      <c r="AA104" s="258"/>
      <c r="AB104" s="257"/>
      <c r="AC104" s="261"/>
      <c r="AD104" s="260"/>
      <c r="AE104" s="262"/>
      <c r="AF104" s="259"/>
      <c r="AG104" s="261"/>
      <c r="AH104" s="260"/>
      <c r="AI104" s="258"/>
      <c r="AJ104" s="260"/>
      <c r="AK104" s="261"/>
      <c r="AL104" s="260"/>
      <c r="AM104" s="258"/>
      <c r="AN104" s="260"/>
      <c r="AO104" s="258"/>
    </row>
    <row r="105" spans="1:41" x14ac:dyDescent="0.2">
      <c r="A105" s="560" t="s">
        <v>135</v>
      </c>
      <c r="B105" s="562" t="s">
        <v>1117</v>
      </c>
      <c r="C105" s="563"/>
      <c r="D105" s="564">
        <v>132851</v>
      </c>
      <c r="E105" s="564">
        <v>8</v>
      </c>
      <c r="F105" s="257">
        <v>2956.2</v>
      </c>
      <c r="G105" s="261">
        <v>3153</v>
      </c>
      <c r="H105" s="257">
        <v>11142.6</v>
      </c>
      <c r="I105" s="261">
        <v>12656</v>
      </c>
      <c r="J105" s="257"/>
      <c r="K105" s="261"/>
      <c r="L105" s="257"/>
      <c r="M105" s="261"/>
      <c r="N105" s="283"/>
      <c r="O105" s="258"/>
      <c r="P105" s="259"/>
      <c r="Q105" s="261"/>
      <c r="R105" s="260"/>
      <c r="S105" s="262"/>
      <c r="T105" s="259"/>
      <c r="U105" s="261"/>
      <c r="V105" s="260"/>
      <c r="W105" s="262"/>
      <c r="X105" s="257"/>
      <c r="Y105" s="261"/>
      <c r="Z105" s="260"/>
      <c r="AA105" s="258"/>
      <c r="AB105" s="257"/>
      <c r="AC105" s="261"/>
      <c r="AD105" s="260"/>
      <c r="AE105" s="262"/>
      <c r="AF105" s="259"/>
      <c r="AG105" s="261"/>
      <c r="AH105" s="260"/>
      <c r="AI105" s="258"/>
      <c r="AJ105" s="260"/>
      <c r="AK105" s="261"/>
      <c r="AL105" s="260"/>
      <c r="AM105" s="258"/>
      <c r="AN105" s="260"/>
      <c r="AO105" s="258"/>
    </row>
    <row r="106" spans="1:41" x14ac:dyDescent="0.2">
      <c r="A106" s="560" t="s">
        <v>135</v>
      </c>
      <c r="B106" s="382" t="s">
        <v>1118</v>
      </c>
      <c r="C106" s="563"/>
      <c r="D106" s="379">
        <v>134495</v>
      </c>
      <c r="E106" s="383">
        <v>8</v>
      </c>
      <c r="F106" s="257">
        <v>3011.7</v>
      </c>
      <c r="G106" s="261">
        <v>3115.5</v>
      </c>
      <c r="H106" s="257">
        <v>11046.6</v>
      </c>
      <c r="I106" s="261">
        <v>11372</v>
      </c>
      <c r="J106" s="257"/>
      <c r="K106" s="261"/>
      <c r="L106" s="257"/>
      <c r="M106" s="261"/>
      <c r="N106" s="283"/>
      <c r="O106" s="258"/>
      <c r="P106" s="259"/>
      <c r="Q106" s="261"/>
      <c r="R106" s="260"/>
      <c r="S106" s="262"/>
      <c r="T106" s="259"/>
      <c r="U106" s="261"/>
      <c r="V106" s="260"/>
      <c r="W106" s="262"/>
      <c r="X106" s="257"/>
      <c r="Y106" s="261"/>
      <c r="Z106" s="260"/>
      <c r="AA106" s="258"/>
      <c r="AB106" s="257"/>
      <c r="AC106" s="261"/>
      <c r="AD106" s="260"/>
      <c r="AE106" s="262"/>
      <c r="AF106" s="259"/>
      <c r="AG106" s="261"/>
      <c r="AH106" s="260"/>
      <c r="AI106" s="258"/>
      <c r="AJ106" s="260"/>
      <c r="AK106" s="261"/>
      <c r="AL106" s="260"/>
      <c r="AM106" s="258"/>
      <c r="AN106" s="260"/>
      <c r="AO106" s="258"/>
    </row>
    <row r="107" spans="1:41" x14ac:dyDescent="0.2">
      <c r="A107" s="560" t="s">
        <v>135</v>
      </c>
      <c r="B107" s="562" t="s">
        <v>1119</v>
      </c>
      <c r="C107" s="567" t="s">
        <v>1136</v>
      </c>
      <c r="D107" s="379">
        <v>136358</v>
      </c>
      <c r="E107" s="383">
        <v>8</v>
      </c>
      <c r="F107" s="257">
        <v>2880</v>
      </c>
      <c r="G107" s="261">
        <v>2947.5</v>
      </c>
      <c r="H107" s="257">
        <v>10470</v>
      </c>
      <c r="I107" s="261">
        <v>10740</v>
      </c>
      <c r="J107" s="257"/>
      <c r="K107" s="261"/>
      <c r="L107" s="257"/>
      <c r="M107" s="261"/>
      <c r="N107" s="283"/>
      <c r="O107" s="258"/>
      <c r="P107" s="259"/>
      <c r="Q107" s="261"/>
      <c r="R107" s="260"/>
      <c r="S107" s="262"/>
      <c r="T107" s="259"/>
      <c r="U107" s="261"/>
      <c r="V107" s="260"/>
      <c r="W107" s="262"/>
      <c r="X107" s="257"/>
      <c r="Y107" s="261"/>
      <c r="Z107" s="260"/>
      <c r="AA107" s="258"/>
      <c r="AB107" s="257"/>
      <c r="AC107" s="261"/>
      <c r="AD107" s="260"/>
      <c r="AE107" s="262"/>
      <c r="AF107" s="259"/>
      <c r="AG107" s="261"/>
      <c r="AH107" s="260"/>
      <c r="AI107" s="258"/>
      <c r="AJ107" s="260"/>
      <c r="AK107" s="261"/>
      <c r="AL107" s="260"/>
      <c r="AM107" s="258"/>
      <c r="AN107" s="260"/>
      <c r="AO107" s="258"/>
    </row>
    <row r="108" spans="1:41" x14ac:dyDescent="0.2">
      <c r="A108" s="560" t="s">
        <v>135</v>
      </c>
      <c r="B108" s="566" t="s">
        <v>1120</v>
      </c>
      <c r="C108" s="563"/>
      <c r="D108" s="379">
        <v>136400</v>
      </c>
      <c r="E108" s="383">
        <v>8</v>
      </c>
      <c r="F108" s="257">
        <v>2844</v>
      </c>
      <c r="G108" s="261">
        <v>3035.4</v>
      </c>
      <c r="H108" s="257">
        <v>10815</v>
      </c>
      <c r="I108" s="261">
        <v>11552</v>
      </c>
      <c r="J108" s="257"/>
      <c r="K108" s="261"/>
      <c r="L108" s="257"/>
      <c r="M108" s="261"/>
      <c r="N108" s="283"/>
      <c r="O108" s="258"/>
      <c r="P108" s="259"/>
      <c r="Q108" s="261"/>
      <c r="R108" s="260"/>
      <c r="S108" s="262"/>
      <c r="T108" s="259"/>
      <c r="U108" s="261"/>
      <c r="V108" s="260"/>
      <c r="W108" s="262"/>
      <c r="X108" s="257"/>
      <c r="Y108" s="261"/>
      <c r="Z108" s="260"/>
      <c r="AA108" s="258"/>
      <c r="AB108" s="257"/>
      <c r="AC108" s="261"/>
      <c r="AD108" s="260"/>
      <c r="AE108" s="262"/>
      <c r="AF108" s="259"/>
      <c r="AG108" s="261"/>
      <c r="AH108" s="260"/>
      <c r="AI108" s="258"/>
      <c r="AJ108" s="260"/>
      <c r="AK108" s="261"/>
      <c r="AL108" s="260"/>
      <c r="AM108" s="258"/>
      <c r="AN108" s="260"/>
      <c r="AO108" s="258"/>
    </row>
    <row r="109" spans="1:41" x14ac:dyDescent="0.2">
      <c r="A109" s="560" t="s">
        <v>135</v>
      </c>
      <c r="B109" s="562" t="s">
        <v>1121</v>
      </c>
      <c r="C109" s="567" t="s">
        <v>1137</v>
      </c>
      <c r="D109" s="379">
        <v>136473</v>
      </c>
      <c r="E109" s="383">
        <v>8</v>
      </c>
      <c r="F109" s="257">
        <v>2941.5</v>
      </c>
      <c r="G109" s="261">
        <v>3137.4</v>
      </c>
      <c r="H109" s="257">
        <v>11087.4</v>
      </c>
      <c r="I109" s="261">
        <v>12593</v>
      </c>
      <c r="J109" s="257"/>
      <c r="K109" s="261"/>
      <c r="L109" s="257"/>
      <c r="M109" s="261"/>
      <c r="N109" s="283"/>
      <c r="O109" s="258"/>
      <c r="P109" s="259"/>
      <c r="Q109" s="261"/>
      <c r="R109" s="260"/>
      <c r="S109" s="262"/>
      <c r="T109" s="259"/>
      <c r="U109" s="261"/>
      <c r="V109" s="260"/>
      <c r="W109" s="262"/>
      <c r="X109" s="257"/>
      <c r="Y109" s="261"/>
      <c r="Z109" s="260"/>
      <c r="AA109" s="258"/>
      <c r="AB109" s="257"/>
      <c r="AC109" s="261"/>
      <c r="AD109" s="260"/>
      <c r="AE109" s="262"/>
      <c r="AF109" s="259"/>
      <c r="AG109" s="261"/>
      <c r="AH109" s="260"/>
      <c r="AI109" s="258"/>
      <c r="AJ109" s="260"/>
      <c r="AK109" s="261"/>
      <c r="AL109" s="260"/>
      <c r="AM109" s="258"/>
      <c r="AN109" s="260"/>
      <c r="AO109" s="258"/>
    </row>
    <row r="110" spans="1:41" x14ac:dyDescent="0.2">
      <c r="A110" s="577" t="s">
        <v>135</v>
      </c>
      <c r="B110" s="562" t="s">
        <v>1122</v>
      </c>
      <c r="C110" s="567" t="s">
        <v>1136</v>
      </c>
      <c r="D110" s="379">
        <v>136516</v>
      </c>
      <c r="E110" s="383">
        <v>8</v>
      </c>
      <c r="F110" s="257">
        <v>3074.4</v>
      </c>
      <c r="G110" s="261">
        <v>3274.2</v>
      </c>
      <c r="H110" s="257">
        <v>11595.6</v>
      </c>
      <c r="I110" s="261">
        <v>12179</v>
      </c>
      <c r="J110" s="257"/>
      <c r="K110" s="261"/>
      <c r="L110" s="257"/>
      <c r="M110" s="261"/>
      <c r="N110" s="283"/>
      <c r="O110" s="258"/>
      <c r="P110" s="259"/>
      <c r="Q110" s="261"/>
      <c r="R110" s="260"/>
      <c r="S110" s="262"/>
      <c r="T110" s="259"/>
      <c r="U110" s="261"/>
      <c r="V110" s="260"/>
      <c r="W110" s="262"/>
      <c r="X110" s="257"/>
      <c r="Y110" s="261"/>
      <c r="Z110" s="260"/>
      <c r="AA110" s="258"/>
      <c r="AB110" s="257"/>
      <c r="AC110" s="261"/>
      <c r="AD110" s="260"/>
      <c r="AE110" s="262"/>
      <c r="AF110" s="259"/>
      <c r="AG110" s="261"/>
      <c r="AH110" s="260"/>
      <c r="AI110" s="258"/>
      <c r="AJ110" s="260"/>
      <c r="AK110" s="261"/>
      <c r="AL110" s="260"/>
      <c r="AM110" s="258"/>
      <c r="AN110" s="260"/>
      <c r="AO110" s="258"/>
    </row>
    <row r="111" spans="1:41" x14ac:dyDescent="0.2">
      <c r="A111" s="577" t="s">
        <v>135</v>
      </c>
      <c r="B111" s="562" t="s">
        <v>1123</v>
      </c>
      <c r="C111" s="567" t="s">
        <v>1137</v>
      </c>
      <c r="D111" s="379">
        <v>137096</v>
      </c>
      <c r="E111" s="383">
        <v>8</v>
      </c>
      <c r="F111" s="257">
        <v>2950.8</v>
      </c>
      <c r="G111" s="261">
        <v>2950.8</v>
      </c>
      <c r="H111" s="257">
        <v>11202.3</v>
      </c>
      <c r="I111" s="261">
        <v>11202</v>
      </c>
      <c r="J111" s="257"/>
      <c r="K111" s="261"/>
      <c r="L111" s="257"/>
      <c r="M111" s="261"/>
      <c r="N111" s="283"/>
      <c r="O111" s="258"/>
      <c r="P111" s="259"/>
      <c r="Q111" s="261"/>
      <c r="R111" s="260"/>
      <c r="S111" s="262"/>
      <c r="T111" s="259"/>
      <c r="U111" s="261"/>
      <c r="V111" s="260"/>
      <c r="W111" s="262"/>
      <c r="X111" s="257"/>
      <c r="Y111" s="261"/>
      <c r="Z111" s="260"/>
      <c r="AA111" s="258"/>
      <c r="AB111" s="257"/>
      <c r="AC111" s="261"/>
      <c r="AD111" s="260"/>
      <c r="AE111" s="262"/>
      <c r="AF111" s="259"/>
      <c r="AG111" s="261"/>
      <c r="AH111" s="260"/>
      <c r="AI111" s="258"/>
      <c r="AJ111" s="260"/>
      <c r="AK111" s="261"/>
      <c r="AL111" s="260"/>
      <c r="AM111" s="258"/>
      <c r="AN111" s="260"/>
      <c r="AO111" s="258"/>
    </row>
    <row r="112" spans="1:41" x14ac:dyDescent="0.2">
      <c r="A112" s="577" t="s">
        <v>135</v>
      </c>
      <c r="B112" s="562" t="s">
        <v>1124</v>
      </c>
      <c r="C112" s="567" t="s">
        <v>1137</v>
      </c>
      <c r="D112" s="379">
        <v>137209</v>
      </c>
      <c r="E112" s="383">
        <v>8</v>
      </c>
      <c r="F112" s="257">
        <v>3074.4</v>
      </c>
      <c r="G112" s="261">
        <v>3074.4</v>
      </c>
      <c r="H112" s="257">
        <v>11399.1</v>
      </c>
      <c r="I112" s="261">
        <v>11399</v>
      </c>
      <c r="J112" s="257"/>
      <c r="K112" s="261"/>
      <c r="L112" s="257"/>
      <c r="M112" s="261"/>
      <c r="N112" s="283"/>
      <c r="O112" s="258"/>
      <c r="P112" s="259"/>
      <c r="Q112" s="261"/>
      <c r="R112" s="260"/>
      <c r="S112" s="262"/>
      <c r="T112" s="259"/>
      <c r="U112" s="261"/>
      <c r="V112" s="260"/>
      <c r="W112" s="262"/>
      <c r="X112" s="257"/>
      <c r="Y112" s="261"/>
      <c r="Z112" s="260"/>
      <c r="AA112" s="258"/>
      <c r="AB112" s="257"/>
      <c r="AC112" s="261"/>
      <c r="AD112" s="260"/>
      <c r="AE112" s="262"/>
      <c r="AF112" s="259"/>
      <c r="AG112" s="261"/>
      <c r="AH112" s="260"/>
      <c r="AI112" s="258"/>
      <c r="AJ112" s="260"/>
      <c r="AK112" s="261"/>
      <c r="AL112" s="260"/>
      <c r="AM112" s="258"/>
      <c r="AN112" s="260"/>
      <c r="AO112" s="258"/>
    </row>
    <row r="113" spans="1:41" x14ac:dyDescent="0.2">
      <c r="A113" s="570" t="s">
        <v>135</v>
      </c>
      <c r="B113" s="562" t="s">
        <v>1125</v>
      </c>
      <c r="C113" s="567" t="s">
        <v>1136</v>
      </c>
      <c r="D113" s="379">
        <v>135391</v>
      </c>
      <c r="E113" s="383">
        <v>8</v>
      </c>
      <c r="F113" s="257">
        <v>3074.4</v>
      </c>
      <c r="G113" s="261">
        <v>3074.4</v>
      </c>
      <c r="H113" s="257">
        <v>11595.6</v>
      </c>
      <c r="I113" s="261">
        <v>11596</v>
      </c>
      <c r="J113" s="257"/>
      <c r="K113" s="261"/>
      <c r="L113" s="257"/>
      <c r="M113" s="261"/>
      <c r="N113" s="283"/>
      <c r="O113" s="258"/>
      <c r="P113" s="259"/>
      <c r="Q113" s="261"/>
      <c r="R113" s="260"/>
      <c r="S113" s="262"/>
      <c r="T113" s="259"/>
      <c r="U113" s="261"/>
      <c r="V113" s="260"/>
      <c r="W113" s="262"/>
      <c r="X113" s="257"/>
      <c r="Y113" s="261"/>
      <c r="Z113" s="260"/>
      <c r="AA113" s="258"/>
      <c r="AB113" s="257"/>
      <c r="AC113" s="261"/>
      <c r="AD113" s="260"/>
      <c r="AE113" s="262"/>
      <c r="AF113" s="259"/>
      <c r="AG113" s="261"/>
      <c r="AH113" s="260"/>
      <c r="AI113" s="258"/>
      <c r="AJ113" s="260"/>
      <c r="AK113" s="261"/>
      <c r="AL113" s="260"/>
      <c r="AM113" s="258"/>
      <c r="AN113" s="260"/>
      <c r="AO113" s="258"/>
    </row>
    <row r="114" spans="1:41" x14ac:dyDescent="0.2">
      <c r="A114" s="570" t="s">
        <v>135</v>
      </c>
      <c r="B114" s="382" t="s">
        <v>1126</v>
      </c>
      <c r="C114" s="563"/>
      <c r="D114" s="379">
        <v>137759</v>
      </c>
      <c r="E114" s="383">
        <v>8</v>
      </c>
      <c r="F114" s="257">
        <v>2904.9</v>
      </c>
      <c r="G114" s="261">
        <v>2964.9</v>
      </c>
      <c r="H114" s="257">
        <v>11219.7</v>
      </c>
      <c r="I114" s="261">
        <v>11280</v>
      </c>
      <c r="J114" s="257"/>
      <c r="K114" s="261"/>
      <c r="L114" s="257"/>
      <c r="M114" s="261"/>
      <c r="N114" s="283"/>
      <c r="O114" s="258"/>
      <c r="P114" s="259"/>
      <c r="Q114" s="261"/>
      <c r="R114" s="260"/>
      <c r="S114" s="262"/>
      <c r="T114" s="259"/>
      <c r="U114" s="261"/>
      <c r="V114" s="260"/>
      <c r="W114" s="262"/>
      <c r="X114" s="257"/>
      <c r="Y114" s="261"/>
      <c r="Z114" s="260"/>
      <c r="AA114" s="258"/>
      <c r="AB114" s="257"/>
      <c r="AC114" s="261"/>
      <c r="AD114" s="260"/>
      <c r="AE114" s="262"/>
      <c r="AF114" s="259"/>
      <c r="AG114" s="261"/>
      <c r="AH114" s="260"/>
      <c r="AI114" s="258"/>
      <c r="AJ114" s="260"/>
      <c r="AK114" s="261"/>
      <c r="AL114" s="260"/>
      <c r="AM114" s="258"/>
      <c r="AN114" s="260"/>
      <c r="AO114" s="258"/>
    </row>
    <row r="115" spans="1:41" x14ac:dyDescent="0.2">
      <c r="A115" s="570" t="s">
        <v>135</v>
      </c>
      <c r="B115" s="382" t="s">
        <v>1127</v>
      </c>
      <c r="C115" s="563"/>
      <c r="D115" s="379">
        <v>138187</v>
      </c>
      <c r="E115" s="383">
        <v>8</v>
      </c>
      <c r="F115" s="257">
        <v>2971.8</v>
      </c>
      <c r="G115" s="261">
        <v>2971.8</v>
      </c>
      <c r="H115" s="257">
        <v>11256.6</v>
      </c>
      <c r="I115" s="261">
        <v>11377</v>
      </c>
      <c r="J115" s="257"/>
      <c r="K115" s="261"/>
      <c r="L115" s="257"/>
      <c r="M115" s="261"/>
      <c r="N115" s="283"/>
      <c r="O115" s="258"/>
      <c r="P115" s="259"/>
      <c r="Q115" s="261"/>
      <c r="R115" s="260"/>
      <c r="S115" s="262"/>
      <c r="T115" s="259"/>
      <c r="U115" s="261"/>
      <c r="V115" s="260"/>
      <c r="W115" s="262"/>
      <c r="X115" s="257"/>
      <c r="Y115" s="261"/>
      <c r="Z115" s="260"/>
      <c r="AA115" s="258"/>
      <c r="AB115" s="257"/>
      <c r="AC115" s="261"/>
      <c r="AD115" s="260"/>
      <c r="AE115" s="262"/>
      <c r="AF115" s="259"/>
      <c r="AG115" s="261"/>
      <c r="AH115" s="260"/>
      <c r="AI115" s="258"/>
      <c r="AJ115" s="260"/>
      <c r="AK115" s="261"/>
      <c r="AL115" s="260"/>
      <c r="AM115" s="258"/>
      <c r="AN115" s="260"/>
      <c r="AO115" s="258"/>
    </row>
    <row r="116" spans="1:41" x14ac:dyDescent="0.2">
      <c r="A116" s="570" t="s">
        <v>135</v>
      </c>
      <c r="B116" s="382" t="s">
        <v>1128</v>
      </c>
      <c r="C116" s="561"/>
      <c r="D116" s="379">
        <v>135160</v>
      </c>
      <c r="E116" s="383">
        <v>9</v>
      </c>
      <c r="F116" s="257">
        <v>2923.5</v>
      </c>
      <c r="G116" s="261">
        <v>3069.6</v>
      </c>
      <c r="H116" s="257">
        <v>11160.3</v>
      </c>
      <c r="I116" s="261">
        <v>11717</v>
      </c>
      <c r="J116" s="257"/>
      <c r="K116" s="261"/>
      <c r="L116" s="257"/>
      <c r="M116" s="261"/>
      <c r="N116" s="283"/>
      <c r="O116" s="258"/>
      <c r="P116" s="259"/>
      <c r="Q116" s="261"/>
      <c r="R116" s="260"/>
      <c r="S116" s="262"/>
      <c r="T116" s="259"/>
      <c r="U116" s="261"/>
      <c r="V116" s="260"/>
      <c r="W116" s="262"/>
      <c r="X116" s="257"/>
      <c r="Y116" s="261"/>
      <c r="Z116" s="260"/>
      <c r="AA116" s="258"/>
      <c r="AB116" s="257"/>
      <c r="AC116" s="261"/>
      <c r="AD116" s="260"/>
      <c r="AE116" s="262"/>
      <c r="AF116" s="259"/>
      <c r="AG116" s="261"/>
      <c r="AH116" s="260"/>
      <c r="AI116" s="258"/>
      <c r="AJ116" s="260"/>
      <c r="AK116" s="261"/>
      <c r="AL116" s="260"/>
      <c r="AM116" s="258"/>
      <c r="AN116" s="260"/>
      <c r="AO116" s="258"/>
    </row>
    <row r="117" spans="1:41" x14ac:dyDescent="0.2">
      <c r="A117" s="570" t="s">
        <v>135</v>
      </c>
      <c r="B117" s="566" t="s">
        <v>1129</v>
      </c>
      <c r="C117" s="567" t="s">
        <v>1137</v>
      </c>
      <c r="D117" s="379">
        <v>134343</v>
      </c>
      <c r="E117" s="383">
        <v>9</v>
      </c>
      <c r="F117" s="257">
        <v>2844</v>
      </c>
      <c r="G117" s="261">
        <v>2844</v>
      </c>
      <c r="H117" s="257">
        <v>10672.8</v>
      </c>
      <c r="I117" s="261">
        <v>10673</v>
      </c>
      <c r="J117" s="257"/>
      <c r="K117" s="261"/>
      <c r="L117" s="257"/>
      <c r="M117" s="261"/>
      <c r="N117" s="283"/>
      <c r="O117" s="258"/>
      <c r="P117" s="259"/>
      <c r="Q117" s="261"/>
      <c r="R117" s="260"/>
      <c r="S117" s="262"/>
      <c r="T117" s="259"/>
      <c r="U117" s="261"/>
      <c r="V117" s="260"/>
      <c r="W117" s="262"/>
      <c r="X117" s="257"/>
      <c r="Y117" s="261"/>
      <c r="Z117" s="260"/>
      <c r="AA117" s="258"/>
      <c r="AB117" s="257"/>
      <c r="AC117" s="261"/>
      <c r="AD117" s="260"/>
      <c r="AE117" s="262"/>
      <c r="AF117" s="259"/>
      <c r="AG117" s="261"/>
      <c r="AH117" s="260"/>
      <c r="AI117" s="258"/>
      <c r="AJ117" s="260"/>
      <c r="AK117" s="261"/>
      <c r="AL117" s="260"/>
      <c r="AM117" s="258"/>
      <c r="AN117" s="260"/>
      <c r="AO117" s="258"/>
    </row>
    <row r="118" spans="1:41" x14ac:dyDescent="0.2">
      <c r="A118" s="570" t="s">
        <v>135</v>
      </c>
      <c r="B118" s="382" t="s">
        <v>1130</v>
      </c>
      <c r="C118" s="561"/>
      <c r="D118" s="379">
        <v>135188</v>
      </c>
      <c r="E118" s="383">
        <v>9</v>
      </c>
      <c r="F118" s="257">
        <v>2997.3</v>
      </c>
      <c r="G118" s="261">
        <v>3141.9</v>
      </c>
      <c r="H118" s="257">
        <v>11739.6</v>
      </c>
      <c r="I118" s="261">
        <v>13246</v>
      </c>
      <c r="J118" s="257"/>
      <c r="K118" s="261"/>
      <c r="L118" s="257"/>
      <c r="M118" s="261"/>
      <c r="N118" s="283"/>
      <c r="O118" s="258"/>
      <c r="P118" s="259"/>
      <c r="Q118" s="261"/>
      <c r="R118" s="260"/>
      <c r="S118" s="262"/>
      <c r="T118" s="259"/>
      <c r="U118" s="261"/>
      <c r="V118" s="260"/>
      <c r="W118" s="262"/>
      <c r="X118" s="257"/>
      <c r="Y118" s="261"/>
      <c r="Z118" s="260"/>
      <c r="AA118" s="258"/>
      <c r="AB118" s="257"/>
      <c r="AC118" s="261"/>
      <c r="AD118" s="260"/>
      <c r="AE118" s="262"/>
      <c r="AF118" s="259"/>
      <c r="AG118" s="261"/>
      <c r="AH118" s="260"/>
      <c r="AI118" s="258"/>
      <c r="AJ118" s="260"/>
      <c r="AK118" s="261"/>
      <c r="AL118" s="260"/>
      <c r="AM118" s="258"/>
      <c r="AN118" s="260"/>
      <c r="AO118" s="258"/>
    </row>
    <row r="119" spans="1:41" x14ac:dyDescent="0.2">
      <c r="A119" s="570" t="s">
        <v>135</v>
      </c>
      <c r="B119" s="382" t="s">
        <v>1131</v>
      </c>
      <c r="C119" s="561"/>
      <c r="D119" s="379">
        <v>137315</v>
      </c>
      <c r="E119" s="383">
        <v>9</v>
      </c>
      <c r="F119" s="257">
        <v>2986.5</v>
      </c>
      <c r="G119" s="261">
        <v>3135.6</v>
      </c>
      <c r="H119" s="257">
        <v>11267.4</v>
      </c>
      <c r="I119" s="261">
        <v>11829</v>
      </c>
      <c r="J119" s="257"/>
      <c r="K119" s="261"/>
      <c r="L119" s="257"/>
      <c r="M119" s="261"/>
      <c r="N119" s="283"/>
      <c r="O119" s="258"/>
      <c r="P119" s="259"/>
      <c r="Q119" s="261"/>
      <c r="R119" s="260"/>
      <c r="S119" s="262"/>
      <c r="T119" s="259"/>
      <c r="U119" s="261"/>
      <c r="V119" s="260"/>
      <c r="W119" s="262"/>
      <c r="X119" s="257"/>
      <c r="Y119" s="261"/>
      <c r="Z119" s="260"/>
      <c r="AA119" s="258"/>
      <c r="AB119" s="257"/>
      <c r="AC119" s="261"/>
      <c r="AD119" s="260"/>
      <c r="AE119" s="262"/>
      <c r="AF119" s="259"/>
      <c r="AG119" s="261"/>
      <c r="AH119" s="260"/>
      <c r="AI119" s="258"/>
      <c r="AJ119" s="260"/>
      <c r="AK119" s="261"/>
      <c r="AL119" s="260"/>
      <c r="AM119" s="258"/>
      <c r="AN119" s="260"/>
      <c r="AO119" s="258"/>
    </row>
    <row r="120" spans="1:41" x14ac:dyDescent="0.2">
      <c r="A120" s="570" t="s">
        <v>135</v>
      </c>
      <c r="B120" s="562" t="s">
        <v>1132</v>
      </c>
      <c r="C120" s="563" t="s">
        <v>1136</v>
      </c>
      <c r="D120" s="379">
        <v>137281</v>
      </c>
      <c r="E120" s="383">
        <v>9</v>
      </c>
      <c r="F120" s="257">
        <v>3060</v>
      </c>
      <c r="G120" s="261">
        <v>3120</v>
      </c>
      <c r="H120" s="257">
        <v>11548.2</v>
      </c>
      <c r="I120" s="261">
        <v>11548</v>
      </c>
      <c r="J120" s="257"/>
      <c r="K120" s="261"/>
      <c r="L120" s="257"/>
      <c r="M120" s="261"/>
      <c r="N120" s="283"/>
      <c r="O120" s="258"/>
      <c r="P120" s="259"/>
      <c r="Q120" s="261"/>
      <c r="R120" s="260"/>
      <c r="S120" s="262"/>
      <c r="T120" s="259"/>
      <c r="U120" s="261"/>
      <c r="V120" s="260"/>
      <c r="W120" s="262"/>
      <c r="X120" s="257"/>
      <c r="Y120" s="261"/>
      <c r="Z120" s="260"/>
      <c r="AA120" s="258"/>
      <c r="AB120" s="257"/>
      <c r="AC120" s="261"/>
      <c r="AD120" s="260"/>
      <c r="AE120" s="262"/>
      <c r="AF120" s="259"/>
      <c r="AG120" s="261"/>
      <c r="AH120" s="260"/>
      <c r="AI120" s="258"/>
      <c r="AJ120" s="260"/>
      <c r="AK120" s="261"/>
      <c r="AL120" s="260"/>
      <c r="AM120" s="258"/>
      <c r="AN120" s="260"/>
      <c r="AO120" s="258"/>
    </row>
    <row r="121" spans="1:41" x14ac:dyDescent="0.2">
      <c r="A121" s="570" t="s">
        <v>135</v>
      </c>
      <c r="B121" s="382" t="s">
        <v>1133</v>
      </c>
      <c r="C121" s="561"/>
      <c r="D121" s="379">
        <v>133960</v>
      </c>
      <c r="E121" s="383">
        <v>10</v>
      </c>
      <c r="F121" s="257">
        <v>3074.4</v>
      </c>
      <c r="G121" s="261">
        <v>3276.6</v>
      </c>
      <c r="H121" s="257">
        <v>11595.6</v>
      </c>
      <c r="I121" s="261">
        <v>13162</v>
      </c>
      <c r="J121" s="257"/>
      <c r="K121" s="261"/>
      <c r="L121" s="257"/>
      <c r="M121" s="261"/>
      <c r="N121" s="283"/>
      <c r="O121" s="258"/>
      <c r="P121" s="259"/>
      <c r="Q121" s="261"/>
      <c r="R121" s="260"/>
      <c r="S121" s="262"/>
      <c r="T121" s="259"/>
      <c r="U121" s="261"/>
      <c r="V121" s="260"/>
      <c r="W121" s="262"/>
      <c r="X121" s="257"/>
      <c r="Y121" s="261"/>
      <c r="Z121" s="260"/>
      <c r="AA121" s="258"/>
      <c r="AB121" s="257"/>
      <c r="AC121" s="261"/>
      <c r="AD121" s="260"/>
      <c r="AE121" s="262"/>
      <c r="AF121" s="259"/>
      <c r="AG121" s="261"/>
      <c r="AH121" s="260"/>
      <c r="AI121" s="258"/>
      <c r="AJ121" s="260"/>
      <c r="AK121" s="261"/>
      <c r="AL121" s="260"/>
      <c r="AM121" s="258"/>
      <c r="AN121" s="260"/>
      <c r="AO121" s="258"/>
    </row>
    <row r="122" spans="1:41" x14ac:dyDescent="0.2">
      <c r="A122" s="570" t="s">
        <v>135</v>
      </c>
      <c r="B122" s="382" t="s">
        <v>1134</v>
      </c>
      <c r="C122" s="561"/>
      <c r="D122" s="379">
        <v>136145</v>
      </c>
      <c r="E122" s="383">
        <v>10</v>
      </c>
      <c r="F122" s="257">
        <v>2745</v>
      </c>
      <c r="G122" s="261">
        <v>2994</v>
      </c>
      <c r="H122" s="257">
        <v>10392</v>
      </c>
      <c r="I122" s="261">
        <v>11889</v>
      </c>
      <c r="J122" s="257"/>
      <c r="K122" s="261"/>
      <c r="L122" s="257"/>
      <c r="M122" s="261"/>
      <c r="N122" s="283"/>
      <c r="O122" s="258"/>
      <c r="P122" s="259"/>
      <c r="Q122" s="261"/>
      <c r="R122" s="260"/>
      <c r="S122" s="262"/>
      <c r="T122" s="259"/>
      <c r="U122" s="261"/>
      <c r="V122" s="260"/>
      <c r="W122" s="262"/>
      <c r="X122" s="257"/>
      <c r="Y122" s="261"/>
      <c r="Z122" s="260"/>
      <c r="AA122" s="258"/>
      <c r="AB122" s="257"/>
      <c r="AC122" s="261"/>
      <c r="AD122" s="260"/>
      <c r="AE122" s="262"/>
      <c r="AF122" s="259"/>
      <c r="AG122" s="261"/>
      <c r="AH122" s="260"/>
      <c r="AI122" s="258"/>
      <c r="AJ122" s="260"/>
      <c r="AK122" s="261"/>
      <c r="AL122" s="260"/>
      <c r="AM122" s="258"/>
      <c r="AN122" s="260"/>
      <c r="AO122" s="258"/>
    </row>
    <row r="123" spans="1:41" x14ac:dyDescent="0.2">
      <c r="A123" s="510" t="s">
        <v>141</v>
      </c>
      <c r="B123" s="456" t="s">
        <v>938</v>
      </c>
      <c r="C123" s="502"/>
      <c r="D123" s="457">
        <v>139940</v>
      </c>
      <c r="E123" s="457">
        <v>1</v>
      </c>
      <c r="F123" s="257">
        <v>9410</v>
      </c>
      <c r="G123" s="261">
        <v>9664</v>
      </c>
      <c r="H123" s="257">
        <v>27620</v>
      </c>
      <c r="I123" s="261">
        <v>27874</v>
      </c>
      <c r="J123" s="257">
        <v>9808</v>
      </c>
      <c r="K123" s="261">
        <v>10192</v>
      </c>
      <c r="L123" s="257">
        <v>30928</v>
      </c>
      <c r="M123" s="261">
        <v>30928</v>
      </c>
      <c r="N123" s="283">
        <v>14656</v>
      </c>
      <c r="O123" s="258">
        <v>15040</v>
      </c>
      <c r="P123" s="259">
        <v>34720</v>
      </c>
      <c r="Q123" s="261">
        <v>34720</v>
      </c>
      <c r="R123" s="260"/>
      <c r="S123" s="262"/>
      <c r="T123" s="259"/>
      <c r="U123" s="261"/>
      <c r="V123" s="260"/>
      <c r="W123" s="262"/>
      <c r="X123" s="257"/>
      <c r="Y123" s="261"/>
      <c r="Z123" s="260"/>
      <c r="AA123" s="258"/>
      <c r="AB123" s="257"/>
      <c r="AC123" s="261"/>
      <c r="AD123" s="260"/>
      <c r="AE123" s="262"/>
      <c r="AF123" s="259"/>
      <c r="AG123" s="261"/>
      <c r="AH123" s="260"/>
      <c r="AI123" s="258"/>
      <c r="AJ123" s="260"/>
      <c r="AK123" s="261"/>
      <c r="AL123" s="260"/>
      <c r="AM123" s="258"/>
      <c r="AN123" s="260"/>
      <c r="AO123" s="258"/>
    </row>
    <row r="124" spans="1:41" x14ac:dyDescent="0.2">
      <c r="A124" s="510" t="s">
        <v>141</v>
      </c>
      <c r="B124" s="456" t="s">
        <v>939</v>
      </c>
      <c r="C124" s="502"/>
      <c r="D124" s="457">
        <v>139959</v>
      </c>
      <c r="E124" s="457">
        <v>1</v>
      </c>
      <c r="F124" s="257">
        <v>9472</v>
      </c>
      <c r="G124" s="261">
        <v>9842</v>
      </c>
      <c r="H124" s="257">
        <v>27682</v>
      </c>
      <c r="I124" s="261">
        <v>28052</v>
      </c>
      <c r="J124" s="257">
        <v>9390</v>
      </c>
      <c r="K124" s="261">
        <v>9596</v>
      </c>
      <c r="L124" s="257">
        <v>24090</v>
      </c>
      <c r="M124" s="261">
        <v>24596</v>
      </c>
      <c r="N124" s="283">
        <v>17624</v>
      </c>
      <c r="O124" s="258">
        <v>18058</v>
      </c>
      <c r="P124" s="259">
        <v>34732</v>
      </c>
      <c r="Q124" s="261">
        <v>35480</v>
      </c>
      <c r="R124" s="260"/>
      <c r="S124" s="262"/>
      <c r="T124" s="259"/>
      <c r="U124" s="261"/>
      <c r="V124" s="260"/>
      <c r="W124" s="262"/>
      <c r="X124" s="257"/>
      <c r="Y124" s="261"/>
      <c r="Z124" s="260">
        <v>15706</v>
      </c>
      <c r="AA124" s="258">
        <v>16288</v>
      </c>
      <c r="AB124" s="257">
        <v>35250</v>
      </c>
      <c r="AC124" s="261">
        <v>35956</v>
      </c>
      <c r="AD124" s="260"/>
      <c r="AE124" s="262"/>
      <c r="AF124" s="259"/>
      <c r="AG124" s="261"/>
      <c r="AH124" s="260"/>
      <c r="AI124" s="258"/>
      <c r="AJ124" s="260"/>
      <c r="AK124" s="261"/>
      <c r="AL124" s="260">
        <v>16670</v>
      </c>
      <c r="AM124" s="258">
        <v>17078</v>
      </c>
      <c r="AN124" s="260">
        <v>31370</v>
      </c>
      <c r="AO124" s="258">
        <v>17078</v>
      </c>
    </row>
    <row r="125" spans="1:41" x14ac:dyDescent="0.2">
      <c r="A125" s="457" t="s">
        <v>141</v>
      </c>
      <c r="B125" s="456" t="s">
        <v>940</v>
      </c>
      <c r="C125" s="502"/>
      <c r="D125" s="457">
        <v>139755</v>
      </c>
      <c r="E125" s="457">
        <v>2</v>
      </c>
      <c r="F125" s="257">
        <v>9652</v>
      </c>
      <c r="G125" s="261">
        <v>10098</v>
      </c>
      <c r="H125" s="257">
        <v>27862</v>
      </c>
      <c r="I125" s="261">
        <v>29402</v>
      </c>
      <c r="J125" s="257">
        <v>12356</v>
      </c>
      <c r="K125" s="261">
        <v>12964</v>
      </c>
      <c r="L125" s="257">
        <v>29230</v>
      </c>
      <c r="M125" s="261">
        <v>29240</v>
      </c>
      <c r="N125" s="283"/>
      <c r="O125" s="258"/>
      <c r="P125" s="259"/>
      <c r="Q125" s="261"/>
      <c r="R125" s="260"/>
      <c r="S125" s="262"/>
      <c r="T125" s="259"/>
      <c r="U125" s="261"/>
      <c r="V125" s="260"/>
      <c r="W125" s="262"/>
      <c r="X125" s="257"/>
      <c r="Y125" s="261"/>
      <c r="Z125" s="260"/>
      <c r="AA125" s="258"/>
      <c r="AB125" s="257"/>
      <c r="AC125" s="261"/>
      <c r="AD125" s="260"/>
      <c r="AE125" s="262"/>
      <c r="AF125" s="259"/>
      <c r="AG125" s="261"/>
      <c r="AH125" s="260"/>
      <c r="AI125" s="258"/>
      <c r="AJ125" s="260"/>
      <c r="AK125" s="261"/>
      <c r="AL125" s="260"/>
      <c r="AM125" s="258"/>
      <c r="AN125" s="260"/>
      <c r="AO125" s="258"/>
    </row>
    <row r="126" spans="1:41" x14ac:dyDescent="0.2">
      <c r="A126" s="457" t="s">
        <v>141</v>
      </c>
      <c r="B126" s="456" t="s">
        <v>941</v>
      </c>
      <c r="C126" s="502"/>
      <c r="D126" s="457">
        <v>139931</v>
      </c>
      <c r="E126" s="457">
        <v>3</v>
      </c>
      <c r="F126" s="257">
        <v>6606</v>
      </c>
      <c r="G126" s="261">
        <v>6724</v>
      </c>
      <c r="H126" s="257">
        <v>18582</v>
      </c>
      <c r="I126" s="261">
        <v>19000</v>
      </c>
      <c r="J126" s="257">
        <v>8172</v>
      </c>
      <c r="K126" s="261">
        <v>8172</v>
      </c>
      <c r="L126" s="257">
        <v>27046</v>
      </c>
      <c r="M126" s="261">
        <v>27046</v>
      </c>
      <c r="N126" s="283"/>
      <c r="O126" s="258"/>
      <c r="P126" s="259"/>
      <c r="Q126" s="261"/>
      <c r="R126" s="260"/>
      <c r="S126" s="262"/>
      <c r="T126" s="259"/>
      <c r="U126" s="261"/>
      <c r="V126" s="260"/>
      <c r="W126" s="262"/>
      <c r="X126" s="257"/>
      <c r="Y126" s="261"/>
      <c r="Z126" s="260"/>
      <c r="AA126" s="258"/>
      <c r="AB126" s="257"/>
      <c r="AC126" s="261"/>
      <c r="AD126" s="260"/>
      <c r="AE126" s="262"/>
      <c r="AF126" s="259"/>
      <c r="AG126" s="261"/>
      <c r="AH126" s="260"/>
      <c r="AI126" s="258"/>
      <c r="AJ126" s="260"/>
      <c r="AK126" s="261"/>
      <c r="AL126" s="260"/>
      <c r="AM126" s="258"/>
      <c r="AN126" s="260"/>
      <c r="AO126" s="258"/>
    </row>
    <row r="127" spans="1:41" x14ac:dyDescent="0.2">
      <c r="A127" s="457" t="s">
        <v>141</v>
      </c>
      <c r="B127" s="503" t="s">
        <v>942</v>
      </c>
      <c r="C127" s="504"/>
      <c r="D127" s="457">
        <v>141334</v>
      </c>
      <c r="E127" s="457">
        <v>3</v>
      </c>
      <c r="F127" s="257">
        <v>6592</v>
      </c>
      <c r="G127" s="261">
        <v>6710</v>
      </c>
      <c r="H127" s="257">
        <v>18568</v>
      </c>
      <c r="I127" s="261">
        <v>18986</v>
      </c>
      <c r="J127" s="257">
        <v>6194</v>
      </c>
      <c r="K127" s="261">
        <v>6324</v>
      </c>
      <c r="L127" s="257">
        <v>19220</v>
      </c>
      <c r="M127" s="261">
        <v>19738</v>
      </c>
      <c r="N127" s="283"/>
      <c r="O127" s="258"/>
      <c r="P127" s="259"/>
      <c r="Q127" s="261"/>
      <c r="R127" s="260"/>
      <c r="S127" s="262"/>
      <c r="T127" s="259"/>
      <c r="U127" s="261"/>
      <c r="V127" s="260"/>
      <c r="W127" s="262"/>
      <c r="X127" s="257"/>
      <c r="Y127" s="261"/>
      <c r="Z127" s="260"/>
      <c r="AA127" s="258"/>
      <c r="AB127" s="257"/>
      <c r="AC127" s="261"/>
      <c r="AD127" s="260"/>
      <c r="AE127" s="262"/>
      <c r="AF127" s="259"/>
      <c r="AG127" s="261"/>
      <c r="AH127" s="260"/>
      <c r="AI127" s="258"/>
      <c r="AJ127" s="260"/>
      <c r="AK127" s="261"/>
      <c r="AL127" s="260"/>
      <c r="AM127" s="258"/>
      <c r="AN127" s="260"/>
      <c r="AO127" s="258"/>
    </row>
    <row r="128" spans="1:41" x14ac:dyDescent="0.2">
      <c r="A128" s="457" t="s">
        <v>141</v>
      </c>
      <c r="B128" s="503" t="s">
        <v>943</v>
      </c>
      <c r="C128" s="504"/>
      <c r="D128" s="457">
        <v>141264</v>
      </c>
      <c r="E128" s="457">
        <v>3</v>
      </c>
      <c r="F128" s="257">
        <v>6644</v>
      </c>
      <c r="G128" s="261">
        <v>6762</v>
      </c>
      <c r="H128" s="257">
        <v>18620</v>
      </c>
      <c r="I128" s="261">
        <v>19038</v>
      </c>
      <c r="J128" s="257">
        <v>7098</v>
      </c>
      <c r="K128" s="261">
        <v>7254</v>
      </c>
      <c r="L128" s="257">
        <v>20630</v>
      </c>
      <c r="M128" s="261">
        <v>21192</v>
      </c>
      <c r="N128" s="283"/>
      <c r="O128" s="258"/>
      <c r="P128" s="259"/>
      <c r="Q128" s="261"/>
      <c r="R128" s="260"/>
      <c r="S128" s="262"/>
      <c r="T128" s="259"/>
      <c r="U128" s="261"/>
      <c r="V128" s="260"/>
      <c r="W128" s="262"/>
      <c r="X128" s="257"/>
      <c r="Y128" s="261"/>
      <c r="Z128" s="260"/>
      <c r="AA128" s="258"/>
      <c r="AB128" s="257"/>
      <c r="AC128" s="261"/>
      <c r="AD128" s="260"/>
      <c r="AE128" s="262"/>
      <c r="AF128" s="259"/>
      <c r="AG128" s="261"/>
      <c r="AH128" s="260"/>
      <c r="AI128" s="258"/>
      <c r="AJ128" s="260"/>
      <c r="AK128" s="261"/>
      <c r="AL128" s="260"/>
      <c r="AM128" s="258"/>
      <c r="AN128" s="260"/>
      <c r="AO128" s="258"/>
    </row>
    <row r="129" spans="1:41" x14ac:dyDescent="0.2">
      <c r="A129" s="457" t="s">
        <v>141</v>
      </c>
      <c r="B129" s="456" t="s">
        <v>944</v>
      </c>
      <c r="C129" s="502"/>
      <c r="D129" s="457">
        <v>138716</v>
      </c>
      <c r="E129" s="457">
        <v>4</v>
      </c>
      <c r="F129" s="257">
        <v>5802</v>
      </c>
      <c r="G129" s="261">
        <v>5912</v>
      </c>
      <c r="H129" s="257">
        <v>17416</v>
      </c>
      <c r="I129" s="261">
        <v>17816</v>
      </c>
      <c r="J129" s="257">
        <v>5668</v>
      </c>
      <c r="K129" s="261">
        <v>5796</v>
      </c>
      <c r="L129" s="257">
        <v>18466</v>
      </c>
      <c r="M129" s="261">
        <v>18978</v>
      </c>
      <c r="N129" s="283"/>
      <c r="O129" s="258"/>
      <c r="P129" s="259"/>
      <c r="Q129" s="261"/>
      <c r="R129" s="260"/>
      <c r="S129" s="262"/>
      <c r="T129" s="259"/>
      <c r="U129" s="261"/>
      <c r="V129" s="260"/>
      <c r="W129" s="262"/>
      <c r="X129" s="257"/>
      <c r="Y129" s="261"/>
      <c r="Z129" s="260"/>
      <c r="AA129" s="258"/>
      <c r="AB129" s="257"/>
      <c r="AC129" s="261"/>
      <c r="AD129" s="260"/>
      <c r="AE129" s="262"/>
      <c r="AF129" s="259"/>
      <c r="AG129" s="261"/>
      <c r="AH129" s="260"/>
      <c r="AI129" s="258"/>
      <c r="AJ129" s="260"/>
      <c r="AK129" s="261"/>
      <c r="AL129" s="260"/>
      <c r="AM129" s="258"/>
      <c r="AN129" s="260"/>
      <c r="AO129" s="258"/>
    </row>
    <row r="130" spans="1:41" x14ac:dyDescent="0.2">
      <c r="A130" s="457" t="s">
        <v>141</v>
      </c>
      <c r="B130" s="456" t="s">
        <v>945</v>
      </c>
      <c r="C130" s="502"/>
      <c r="D130" s="457">
        <v>138789</v>
      </c>
      <c r="E130" s="457">
        <v>4</v>
      </c>
      <c r="F130" s="257">
        <v>5734</v>
      </c>
      <c r="G130" s="261">
        <v>5844</v>
      </c>
      <c r="H130" s="257">
        <v>17348</v>
      </c>
      <c r="I130" s="261">
        <v>17748</v>
      </c>
      <c r="J130" s="257">
        <v>5860</v>
      </c>
      <c r="K130" s="261">
        <v>5996</v>
      </c>
      <c r="L130" s="257">
        <v>18170</v>
      </c>
      <c r="M130" s="261">
        <v>18674</v>
      </c>
      <c r="N130" s="283"/>
      <c r="O130" s="258"/>
      <c r="P130" s="259"/>
      <c r="Q130" s="261"/>
      <c r="R130" s="260"/>
      <c r="S130" s="262"/>
      <c r="T130" s="259"/>
      <c r="U130" s="261"/>
      <c r="V130" s="260"/>
      <c r="W130" s="262"/>
      <c r="X130" s="257"/>
      <c r="Y130" s="261"/>
      <c r="Z130" s="260"/>
      <c r="AA130" s="258"/>
      <c r="AB130" s="257"/>
      <c r="AC130" s="261"/>
      <c r="AD130" s="260"/>
      <c r="AE130" s="262"/>
      <c r="AF130" s="259"/>
      <c r="AG130" s="261"/>
      <c r="AH130" s="260"/>
      <c r="AI130" s="258"/>
      <c r="AJ130" s="260"/>
      <c r="AK130" s="261"/>
      <c r="AL130" s="260"/>
      <c r="AM130" s="258"/>
      <c r="AN130" s="260"/>
      <c r="AO130" s="258"/>
    </row>
    <row r="131" spans="1:41" x14ac:dyDescent="0.2">
      <c r="A131" s="457" t="s">
        <v>141</v>
      </c>
      <c r="B131" s="506" t="s">
        <v>949</v>
      </c>
      <c r="C131" s="507" t="s">
        <v>912</v>
      </c>
      <c r="D131" s="511">
        <v>138983</v>
      </c>
      <c r="E131" s="508">
        <v>4</v>
      </c>
      <c r="F131" s="257">
        <v>5627</v>
      </c>
      <c r="G131" s="261">
        <v>5622</v>
      </c>
      <c r="H131" s="257">
        <v>17241</v>
      </c>
      <c r="I131" s="261">
        <v>17526</v>
      </c>
      <c r="J131" s="257">
        <v>5383</v>
      </c>
      <c r="K131" s="261">
        <v>5394</v>
      </c>
      <c r="L131" s="257">
        <v>16709</v>
      </c>
      <c r="M131" s="261">
        <v>17058</v>
      </c>
      <c r="N131" s="283"/>
      <c r="O131" s="258"/>
      <c r="P131" s="259"/>
      <c r="Q131" s="261"/>
      <c r="R131" s="260"/>
      <c r="S131" s="262"/>
      <c r="T131" s="259"/>
      <c r="U131" s="261"/>
      <c r="V131" s="260"/>
      <c r="W131" s="262"/>
      <c r="X131" s="257"/>
      <c r="Y131" s="261"/>
      <c r="Z131" s="260"/>
      <c r="AA131" s="258"/>
      <c r="AB131" s="257"/>
      <c r="AC131" s="261"/>
      <c r="AD131" s="260"/>
      <c r="AE131" s="262"/>
      <c r="AF131" s="259"/>
      <c r="AG131" s="261"/>
      <c r="AH131" s="260"/>
      <c r="AI131" s="258"/>
      <c r="AJ131" s="260"/>
      <c r="AK131" s="261"/>
      <c r="AL131" s="260"/>
      <c r="AM131" s="258"/>
      <c r="AN131" s="260"/>
      <c r="AO131" s="258"/>
    </row>
    <row r="132" spans="1:41" x14ac:dyDescent="0.2">
      <c r="A132" s="457" t="s">
        <v>141</v>
      </c>
      <c r="B132" s="503" t="s">
        <v>946</v>
      </c>
      <c r="C132" s="504"/>
      <c r="D132" s="457">
        <v>139366</v>
      </c>
      <c r="E132" s="457">
        <v>4</v>
      </c>
      <c r="F132" s="257">
        <v>6404</v>
      </c>
      <c r="G132" s="261">
        <v>6592</v>
      </c>
      <c r="H132" s="257">
        <v>18380</v>
      </c>
      <c r="I132" s="261">
        <v>18868</v>
      </c>
      <c r="J132" s="257">
        <v>5990</v>
      </c>
      <c r="K132" s="261">
        <v>6180</v>
      </c>
      <c r="L132" s="257">
        <v>18950</v>
      </c>
      <c r="M132" s="261">
        <v>19500</v>
      </c>
      <c r="N132" s="283"/>
      <c r="O132" s="258"/>
      <c r="P132" s="259"/>
      <c r="Q132" s="261"/>
      <c r="R132" s="260"/>
      <c r="S132" s="262"/>
      <c r="T132" s="259"/>
      <c r="U132" s="261"/>
      <c r="V132" s="260"/>
      <c r="W132" s="262"/>
      <c r="X132" s="257"/>
      <c r="Y132" s="261"/>
      <c r="Z132" s="260"/>
      <c r="AA132" s="258"/>
      <c r="AB132" s="257"/>
      <c r="AC132" s="261"/>
      <c r="AD132" s="260"/>
      <c r="AE132" s="262"/>
      <c r="AF132" s="259"/>
      <c r="AG132" s="261"/>
      <c r="AH132" s="260"/>
      <c r="AI132" s="258"/>
      <c r="AJ132" s="260"/>
      <c r="AK132" s="261"/>
      <c r="AL132" s="260"/>
      <c r="AM132" s="258"/>
      <c r="AN132" s="260"/>
      <c r="AO132" s="258"/>
    </row>
    <row r="133" spans="1:41" x14ac:dyDescent="0.2">
      <c r="A133" s="457" t="s">
        <v>141</v>
      </c>
      <c r="B133" s="456" t="s">
        <v>947</v>
      </c>
      <c r="C133" s="502"/>
      <c r="D133" s="457">
        <v>139861</v>
      </c>
      <c r="E133" s="457">
        <v>4</v>
      </c>
      <c r="F133" s="257">
        <v>8344</v>
      </c>
      <c r="G133" s="261">
        <v>8618</v>
      </c>
      <c r="H133" s="257">
        <v>25382</v>
      </c>
      <c r="I133" s="261">
        <v>26082</v>
      </c>
      <c r="J133" s="257">
        <v>8260</v>
      </c>
      <c r="K133" s="261">
        <v>8562</v>
      </c>
      <c r="L133" s="257">
        <v>25596</v>
      </c>
      <c r="M133" s="261">
        <v>25898</v>
      </c>
      <c r="N133" s="283"/>
      <c r="O133" s="258"/>
      <c r="P133" s="259"/>
      <c r="Q133" s="261"/>
      <c r="R133" s="260"/>
      <c r="S133" s="262"/>
      <c r="T133" s="259"/>
      <c r="U133" s="261"/>
      <c r="V133" s="260"/>
      <c r="W133" s="262"/>
      <c r="X133" s="257"/>
      <c r="Y133" s="261"/>
      <c r="Z133" s="260"/>
      <c r="AA133" s="258"/>
      <c r="AB133" s="257"/>
      <c r="AC133" s="261"/>
      <c r="AD133" s="260"/>
      <c r="AE133" s="262"/>
      <c r="AF133" s="259"/>
      <c r="AG133" s="261"/>
      <c r="AH133" s="260"/>
      <c r="AI133" s="258"/>
      <c r="AJ133" s="260"/>
      <c r="AK133" s="261"/>
      <c r="AL133" s="260"/>
      <c r="AM133" s="258"/>
      <c r="AN133" s="260"/>
      <c r="AO133" s="258"/>
    </row>
    <row r="134" spans="1:41" x14ac:dyDescent="0.2">
      <c r="A134" s="457" t="s">
        <v>141</v>
      </c>
      <c r="B134" s="456" t="s">
        <v>948</v>
      </c>
      <c r="C134" s="505" t="s">
        <v>973</v>
      </c>
      <c r="D134" s="511">
        <v>140164</v>
      </c>
      <c r="E134" s="461">
        <v>4</v>
      </c>
      <c r="F134" s="257">
        <v>6282</v>
      </c>
      <c r="G134" s="261">
        <v>6486</v>
      </c>
      <c r="H134" s="257">
        <v>18258</v>
      </c>
      <c r="I134" s="261">
        <v>18762</v>
      </c>
      <c r="J134" s="257">
        <v>7548</v>
      </c>
      <c r="K134" s="261">
        <v>7834</v>
      </c>
      <c r="L134" s="257">
        <v>23220</v>
      </c>
      <c r="M134" s="261">
        <v>24024</v>
      </c>
      <c r="N134" s="283"/>
      <c r="O134" s="258"/>
      <c r="P134" s="259"/>
      <c r="Q134" s="261"/>
      <c r="R134" s="260"/>
      <c r="S134" s="262"/>
      <c r="T134" s="259"/>
      <c r="U134" s="261"/>
      <c r="V134" s="260"/>
      <c r="W134" s="262"/>
      <c r="X134" s="257"/>
      <c r="Y134" s="261"/>
      <c r="Z134" s="260"/>
      <c r="AA134" s="258"/>
      <c r="AB134" s="257"/>
      <c r="AC134" s="261"/>
      <c r="AD134" s="260"/>
      <c r="AE134" s="262"/>
      <c r="AF134" s="259"/>
      <c r="AG134" s="261"/>
      <c r="AH134" s="260"/>
      <c r="AI134" s="258"/>
      <c r="AJ134" s="260"/>
      <c r="AK134" s="261"/>
      <c r="AL134" s="260"/>
      <c r="AM134" s="258"/>
      <c r="AN134" s="260"/>
      <c r="AO134" s="258"/>
    </row>
    <row r="135" spans="1:41" x14ac:dyDescent="0.2">
      <c r="A135" s="457" t="s">
        <v>141</v>
      </c>
      <c r="B135" s="506" t="s">
        <v>953</v>
      </c>
      <c r="C135" s="507" t="s">
        <v>912</v>
      </c>
      <c r="D135" s="511">
        <v>140669</v>
      </c>
      <c r="E135" s="508">
        <v>4</v>
      </c>
      <c r="F135" s="257">
        <v>6452</v>
      </c>
      <c r="G135" s="261">
        <v>6570</v>
      </c>
      <c r="H135" s="257">
        <v>18428</v>
      </c>
      <c r="I135" s="261">
        <v>18846</v>
      </c>
      <c r="J135" s="257">
        <v>6422</v>
      </c>
      <c r="K135" s="261">
        <v>6564</v>
      </c>
      <c r="L135" s="257">
        <v>20488</v>
      </c>
      <c r="M135" s="261">
        <v>21052</v>
      </c>
      <c r="N135" s="283"/>
      <c r="O135" s="258"/>
      <c r="P135" s="259"/>
      <c r="Q135" s="261"/>
      <c r="R135" s="260"/>
      <c r="S135" s="262"/>
      <c r="T135" s="259"/>
      <c r="U135" s="261"/>
      <c r="V135" s="260"/>
      <c r="W135" s="262"/>
      <c r="X135" s="257"/>
      <c r="Y135" s="261"/>
      <c r="Z135" s="260"/>
      <c r="AA135" s="258"/>
      <c r="AB135" s="257"/>
      <c r="AC135" s="261"/>
      <c r="AD135" s="260"/>
      <c r="AE135" s="262"/>
      <c r="AF135" s="259"/>
      <c r="AG135" s="261"/>
      <c r="AH135" s="260"/>
      <c r="AI135" s="258"/>
      <c r="AJ135" s="260"/>
      <c r="AK135" s="261"/>
      <c r="AL135" s="260"/>
      <c r="AM135" s="258"/>
      <c r="AN135" s="260"/>
      <c r="AO135" s="258"/>
    </row>
    <row r="136" spans="1:41" x14ac:dyDescent="0.2">
      <c r="A136" s="457" t="s">
        <v>141</v>
      </c>
      <c r="B136" s="506" t="s">
        <v>950</v>
      </c>
      <c r="C136" s="505" t="s">
        <v>974</v>
      </c>
      <c r="D136" s="511">
        <v>139311</v>
      </c>
      <c r="E136" s="512">
        <v>5</v>
      </c>
      <c r="F136" s="257">
        <v>5806</v>
      </c>
      <c r="G136" s="261">
        <v>5916</v>
      </c>
      <c r="H136" s="257">
        <v>17420</v>
      </c>
      <c r="I136" s="261">
        <v>17820</v>
      </c>
      <c r="J136" s="257">
        <v>6104</v>
      </c>
      <c r="K136" s="261">
        <v>6104</v>
      </c>
      <c r="L136" s="257">
        <v>18960</v>
      </c>
      <c r="M136" s="261">
        <v>18960</v>
      </c>
      <c r="N136" s="283"/>
      <c r="O136" s="258"/>
      <c r="P136" s="259"/>
      <c r="Q136" s="261"/>
      <c r="R136" s="260"/>
      <c r="S136" s="262"/>
      <c r="T136" s="259"/>
      <c r="U136" s="261"/>
      <c r="V136" s="260"/>
      <c r="W136" s="262"/>
      <c r="X136" s="257"/>
      <c r="Y136" s="261"/>
      <c r="Z136" s="260"/>
      <c r="AA136" s="258"/>
      <c r="AB136" s="257"/>
      <c r="AC136" s="261"/>
      <c r="AD136" s="260"/>
      <c r="AE136" s="262"/>
      <c r="AF136" s="259"/>
      <c r="AG136" s="261"/>
      <c r="AH136" s="260"/>
      <c r="AI136" s="258"/>
      <c r="AJ136" s="260"/>
      <c r="AK136" s="261"/>
      <c r="AL136" s="260"/>
      <c r="AM136" s="258"/>
      <c r="AN136" s="260"/>
      <c r="AO136" s="258"/>
    </row>
    <row r="137" spans="1:41" x14ac:dyDescent="0.2">
      <c r="A137" s="457" t="s">
        <v>141</v>
      </c>
      <c r="B137" s="503" t="s">
        <v>951</v>
      </c>
      <c r="C137" s="505"/>
      <c r="D137" s="511">
        <v>139719</v>
      </c>
      <c r="E137" s="461">
        <v>5</v>
      </c>
      <c r="F137" s="257">
        <v>6030</v>
      </c>
      <c r="G137" s="261">
        <v>6080</v>
      </c>
      <c r="H137" s="257">
        <v>17644</v>
      </c>
      <c r="I137" s="261">
        <v>17984</v>
      </c>
      <c r="J137" s="257">
        <v>5632</v>
      </c>
      <c r="K137" s="261">
        <v>5672</v>
      </c>
      <c r="L137" s="257">
        <v>16516</v>
      </c>
      <c r="M137" s="261">
        <v>16828</v>
      </c>
      <c r="N137" s="283"/>
      <c r="O137" s="258"/>
      <c r="P137" s="259"/>
      <c r="Q137" s="261"/>
      <c r="R137" s="260"/>
      <c r="S137" s="262"/>
      <c r="T137" s="259"/>
      <c r="U137" s="261"/>
      <c r="V137" s="260"/>
      <c r="W137" s="262"/>
      <c r="X137" s="257"/>
      <c r="Y137" s="261"/>
      <c r="Z137" s="260"/>
      <c r="AA137" s="258"/>
      <c r="AB137" s="257"/>
      <c r="AC137" s="261"/>
      <c r="AD137" s="260"/>
      <c r="AE137" s="262"/>
      <c r="AF137" s="259"/>
      <c r="AG137" s="261"/>
      <c r="AH137" s="260"/>
      <c r="AI137" s="258"/>
      <c r="AJ137" s="260"/>
      <c r="AK137" s="261"/>
      <c r="AL137" s="260"/>
      <c r="AM137" s="258"/>
      <c r="AN137" s="260"/>
      <c r="AO137" s="258"/>
    </row>
    <row r="138" spans="1:41" x14ac:dyDescent="0.2">
      <c r="A138" s="457" t="s">
        <v>141</v>
      </c>
      <c r="B138" s="456" t="s">
        <v>952</v>
      </c>
      <c r="C138" s="505"/>
      <c r="D138" s="511">
        <v>139764</v>
      </c>
      <c r="E138" s="461">
        <v>5</v>
      </c>
      <c r="F138" s="257">
        <v>5696</v>
      </c>
      <c r="G138" s="261">
        <v>5816</v>
      </c>
      <c r="H138" s="257">
        <v>17310</v>
      </c>
      <c r="I138" s="261">
        <v>17720</v>
      </c>
      <c r="J138" s="257">
        <v>5254</v>
      </c>
      <c r="K138" s="261">
        <v>5384</v>
      </c>
      <c r="L138" s="257">
        <v>17134</v>
      </c>
      <c r="M138" s="261">
        <v>17620</v>
      </c>
      <c r="N138" s="283"/>
      <c r="O138" s="258"/>
      <c r="P138" s="259"/>
      <c r="Q138" s="261"/>
      <c r="R138" s="260"/>
      <c r="S138" s="262"/>
      <c r="T138" s="259"/>
      <c r="U138" s="261"/>
      <c r="V138" s="260"/>
      <c r="W138" s="262"/>
      <c r="X138" s="257"/>
      <c r="Y138" s="261"/>
      <c r="Z138" s="260"/>
      <c r="AA138" s="258"/>
      <c r="AB138" s="257"/>
      <c r="AC138" s="261"/>
      <c r="AD138" s="260"/>
      <c r="AE138" s="262"/>
      <c r="AF138" s="259"/>
      <c r="AG138" s="261"/>
      <c r="AH138" s="260"/>
      <c r="AI138" s="258"/>
      <c r="AJ138" s="260"/>
      <c r="AK138" s="261"/>
      <c r="AL138" s="260"/>
      <c r="AM138" s="258"/>
      <c r="AN138" s="260"/>
      <c r="AO138" s="258"/>
    </row>
    <row r="139" spans="1:41" x14ac:dyDescent="0.2">
      <c r="A139" s="457" t="s">
        <v>141</v>
      </c>
      <c r="B139" s="456" t="s">
        <v>954</v>
      </c>
      <c r="C139" s="505"/>
      <c r="D139" s="511">
        <v>140960</v>
      </c>
      <c r="E139" s="461">
        <v>5</v>
      </c>
      <c r="F139" s="257">
        <v>6032</v>
      </c>
      <c r="G139" s="261">
        <v>6192</v>
      </c>
      <c r="H139" s="257">
        <v>17646</v>
      </c>
      <c r="I139" s="261">
        <v>18096</v>
      </c>
      <c r="J139" s="257">
        <v>5874</v>
      </c>
      <c r="K139" s="261">
        <v>6052</v>
      </c>
      <c r="L139" s="257">
        <v>17410</v>
      </c>
      <c r="M139" s="261">
        <v>17934</v>
      </c>
      <c r="N139" s="283"/>
      <c r="O139" s="258"/>
      <c r="P139" s="259"/>
      <c r="Q139" s="261"/>
      <c r="R139" s="260"/>
      <c r="S139" s="262"/>
      <c r="T139" s="259"/>
      <c r="U139" s="261"/>
      <c r="V139" s="260"/>
      <c r="W139" s="262"/>
      <c r="X139" s="257"/>
      <c r="Y139" s="261"/>
      <c r="Z139" s="260"/>
      <c r="AA139" s="258"/>
      <c r="AB139" s="257"/>
      <c r="AC139" s="261"/>
      <c r="AD139" s="260"/>
      <c r="AE139" s="262"/>
      <c r="AF139" s="259"/>
      <c r="AG139" s="261"/>
      <c r="AH139" s="260"/>
      <c r="AI139" s="258"/>
      <c r="AJ139" s="260"/>
      <c r="AK139" s="261"/>
      <c r="AL139" s="260"/>
      <c r="AM139" s="258"/>
      <c r="AN139" s="260"/>
      <c r="AO139" s="258"/>
    </row>
    <row r="140" spans="1:41" x14ac:dyDescent="0.2">
      <c r="A140" s="457" t="s">
        <v>141</v>
      </c>
      <c r="B140" s="506" t="s">
        <v>955</v>
      </c>
      <c r="C140" s="507"/>
      <c r="D140" s="511">
        <v>447689</v>
      </c>
      <c r="E140" s="512">
        <v>6</v>
      </c>
      <c r="F140" s="257">
        <v>4860</v>
      </c>
      <c r="G140" s="261">
        <v>4982</v>
      </c>
      <c r="H140" s="257">
        <v>13860</v>
      </c>
      <c r="I140" s="261">
        <v>14208</v>
      </c>
      <c r="J140" s="257"/>
      <c r="K140" s="261"/>
      <c r="L140" s="257"/>
      <c r="M140" s="261"/>
      <c r="N140" s="283"/>
      <c r="O140" s="258"/>
      <c r="P140" s="259"/>
      <c r="Q140" s="261"/>
      <c r="R140" s="260"/>
      <c r="S140" s="262"/>
      <c r="T140" s="259"/>
      <c r="U140" s="261"/>
      <c r="V140" s="260"/>
      <c r="W140" s="262"/>
      <c r="X140" s="257"/>
      <c r="Y140" s="261"/>
      <c r="Z140" s="260"/>
      <c r="AA140" s="258"/>
      <c r="AB140" s="257"/>
      <c r="AC140" s="261"/>
      <c r="AD140" s="260"/>
      <c r="AE140" s="262"/>
      <c r="AF140" s="259"/>
      <c r="AG140" s="261"/>
      <c r="AH140" s="260"/>
      <c r="AI140" s="258"/>
      <c r="AJ140" s="260"/>
      <c r="AK140" s="261"/>
      <c r="AL140" s="260"/>
      <c r="AM140" s="258"/>
      <c r="AN140" s="260"/>
      <c r="AO140" s="258"/>
    </row>
    <row r="141" spans="1:41" x14ac:dyDescent="0.2">
      <c r="A141" s="457" t="s">
        <v>141</v>
      </c>
      <c r="B141" s="503" t="s">
        <v>956</v>
      </c>
      <c r="C141" s="505"/>
      <c r="D141" s="511">
        <v>140322</v>
      </c>
      <c r="E141" s="461">
        <v>6</v>
      </c>
      <c r="F141" s="257">
        <v>3644</v>
      </c>
      <c r="G141" s="261">
        <v>3714</v>
      </c>
      <c r="H141" s="257">
        <v>11126</v>
      </c>
      <c r="I141" s="261">
        <v>11382</v>
      </c>
      <c r="J141" s="257"/>
      <c r="K141" s="261"/>
      <c r="L141" s="257"/>
      <c r="M141" s="261"/>
      <c r="N141" s="283"/>
      <c r="O141" s="258"/>
      <c r="P141" s="259"/>
      <c r="Q141" s="261"/>
      <c r="R141" s="260"/>
      <c r="S141" s="262"/>
      <c r="T141" s="259"/>
      <c r="U141" s="261"/>
      <c r="V141" s="260"/>
      <c r="W141" s="262"/>
      <c r="X141" s="257"/>
      <c r="Y141" s="261"/>
      <c r="Z141" s="260"/>
      <c r="AA141" s="258"/>
      <c r="AB141" s="257"/>
      <c r="AC141" s="261"/>
      <c r="AD141" s="260"/>
      <c r="AE141" s="262"/>
      <c r="AF141" s="259"/>
      <c r="AG141" s="261"/>
      <c r="AH141" s="260"/>
      <c r="AI141" s="258"/>
      <c r="AJ141" s="260"/>
      <c r="AK141" s="261"/>
      <c r="AL141" s="260"/>
      <c r="AM141" s="258"/>
      <c r="AN141" s="260"/>
      <c r="AO141" s="258"/>
    </row>
    <row r="142" spans="1:41" x14ac:dyDescent="0.2">
      <c r="A142" s="458" t="s">
        <v>141</v>
      </c>
      <c r="B142" s="456" t="s">
        <v>957</v>
      </c>
      <c r="C142" s="505" t="s">
        <v>975</v>
      </c>
      <c r="D142" s="511">
        <v>139463</v>
      </c>
      <c r="E142" s="468">
        <v>7</v>
      </c>
      <c r="F142" s="257">
        <v>3622</v>
      </c>
      <c r="G142" s="261">
        <v>3732</v>
      </c>
      <c r="H142" s="257">
        <v>11104</v>
      </c>
      <c r="I142" s="261">
        <v>11400</v>
      </c>
      <c r="J142" s="257"/>
      <c r="K142" s="261"/>
      <c r="L142" s="257"/>
      <c r="M142" s="261"/>
      <c r="N142" s="283"/>
      <c r="O142" s="258"/>
      <c r="P142" s="259"/>
      <c r="Q142" s="261"/>
      <c r="R142" s="260"/>
      <c r="S142" s="262"/>
      <c r="T142" s="259"/>
      <c r="U142" s="261"/>
      <c r="V142" s="260"/>
      <c r="W142" s="262"/>
      <c r="X142" s="257"/>
      <c r="Y142" s="261"/>
      <c r="Z142" s="260"/>
      <c r="AA142" s="258"/>
      <c r="AB142" s="257"/>
      <c r="AC142" s="261"/>
      <c r="AD142" s="260"/>
      <c r="AE142" s="262"/>
      <c r="AF142" s="259"/>
      <c r="AG142" s="261"/>
      <c r="AH142" s="260"/>
      <c r="AI142" s="258"/>
      <c r="AJ142" s="260"/>
      <c r="AK142" s="261"/>
      <c r="AL142" s="260"/>
      <c r="AM142" s="258"/>
      <c r="AN142" s="260"/>
      <c r="AO142" s="258"/>
    </row>
    <row r="143" spans="1:41" x14ac:dyDescent="0.2">
      <c r="A143" s="457" t="s">
        <v>141</v>
      </c>
      <c r="B143" s="509" t="s">
        <v>958</v>
      </c>
      <c r="C143" s="505"/>
      <c r="D143" s="511">
        <v>139773</v>
      </c>
      <c r="E143" s="513">
        <v>7</v>
      </c>
      <c r="F143" s="257">
        <v>3530</v>
      </c>
      <c r="G143" s="261">
        <v>3600</v>
      </c>
      <c r="H143" s="257">
        <v>11012</v>
      </c>
      <c r="I143" s="261">
        <v>11268</v>
      </c>
      <c r="J143" s="257"/>
      <c r="K143" s="261"/>
      <c r="L143" s="257"/>
      <c r="M143" s="261"/>
      <c r="N143" s="283"/>
      <c r="O143" s="258"/>
      <c r="P143" s="259"/>
      <c r="Q143" s="261"/>
      <c r="R143" s="260"/>
      <c r="S143" s="262"/>
      <c r="T143" s="259"/>
      <c r="U143" s="261"/>
      <c r="V143" s="260"/>
      <c r="W143" s="262"/>
      <c r="X143" s="257"/>
      <c r="Y143" s="261"/>
      <c r="Z143" s="260"/>
      <c r="AA143" s="258"/>
      <c r="AB143" s="257"/>
      <c r="AC143" s="261"/>
      <c r="AD143" s="260"/>
      <c r="AE143" s="262"/>
      <c r="AF143" s="259"/>
      <c r="AG143" s="261"/>
      <c r="AH143" s="260"/>
      <c r="AI143" s="258"/>
      <c r="AJ143" s="260"/>
      <c r="AK143" s="261"/>
      <c r="AL143" s="260"/>
      <c r="AM143" s="258"/>
      <c r="AN143" s="260"/>
      <c r="AO143" s="258"/>
    </row>
    <row r="144" spans="1:41" x14ac:dyDescent="0.2">
      <c r="A144" s="457" t="s">
        <v>141</v>
      </c>
      <c r="B144" s="506" t="s">
        <v>959</v>
      </c>
      <c r="C144" s="507"/>
      <c r="D144" s="511">
        <v>139968</v>
      </c>
      <c r="E144" s="514">
        <v>7</v>
      </c>
      <c r="F144" s="257">
        <v>3572</v>
      </c>
      <c r="G144" s="261">
        <v>3642</v>
      </c>
      <c r="H144" s="257">
        <v>11054</v>
      </c>
      <c r="I144" s="261">
        <v>11310</v>
      </c>
      <c r="J144" s="257"/>
      <c r="K144" s="261"/>
      <c r="L144" s="257"/>
      <c r="M144" s="261"/>
      <c r="N144" s="283"/>
      <c r="O144" s="258"/>
      <c r="P144" s="259"/>
      <c r="Q144" s="261"/>
      <c r="R144" s="260"/>
      <c r="S144" s="262"/>
      <c r="T144" s="259"/>
      <c r="U144" s="261"/>
      <c r="V144" s="260"/>
      <c r="W144" s="262"/>
      <c r="X144" s="257"/>
      <c r="Y144" s="261"/>
      <c r="Z144" s="260"/>
      <c r="AA144" s="258"/>
      <c r="AB144" s="257"/>
      <c r="AC144" s="261"/>
      <c r="AD144" s="260"/>
      <c r="AE144" s="262"/>
      <c r="AF144" s="259"/>
      <c r="AG144" s="261"/>
      <c r="AH144" s="260"/>
      <c r="AI144" s="258"/>
      <c r="AJ144" s="260"/>
      <c r="AK144" s="261"/>
      <c r="AL144" s="260"/>
      <c r="AM144" s="258"/>
      <c r="AN144" s="260"/>
      <c r="AO144" s="258"/>
    </row>
    <row r="145" spans="1:41" x14ac:dyDescent="0.2">
      <c r="A145" s="457" t="s">
        <v>141</v>
      </c>
      <c r="B145" s="456" t="s">
        <v>960</v>
      </c>
      <c r="C145" s="505"/>
      <c r="D145" s="511">
        <v>244437</v>
      </c>
      <c r="E145" s="468">
        <v>8</v>
      </c>
      <c r="F145" s="257">
        <v>3420</v>
      </c>
      <c r="G145" s="261">
        <v>3502</v>
      </c>
      <c r="H145" s="257">
        <v>10298</v>
      </c>
      <c r="I145" s="261">
        <v>10552</v>
      </c>
      <c r="J145" s="257"/>
      <c r="K145" s="261"/>
      <c r="L145" s="257"/>
      <c r="M145" s="261"/>
      <c r="N145" s="283"/>
      <c r="O145" s="258"/>
      <c r="P145" s="259"/>
      <c r="Q145" s="261"/>
      <c r="R145" s="260"/>
      <c r="S145" s="262"/>
      <c r="T145" s="259"/>
      <c r="U145" s="261"/>
      <c r="V145" s="260"/>
      <c r="W145" s="262"/>
      <c r="X145" s="257"/>
      <c r="Y145" s="261"/>
      <c r="Z145" s="260"/>
      <c r="AA145" s="258"/>
      <c r="AB145" s="257"/>
      <c r="AC145" s="258"/>
      <c r="AD145" s="260"/>
      <c r="AE145" s="262"/>
      <c r="AF145" s="259"/>
      <c r="AG145" s="261"/>
      <c r="AH145" s="260"/>
      <c r="AI145" s="258"/>
      <c r="AJ145" s="260"/>
      <c r="AK145" s="261"/>
      <c r="AL145" s="260"/>
      <c r="AM145" s="258"/>
      <c r="AN145" s="260"/>
      <c r="AO145" s="258"/>
    </row>
    <row r="146" spans="1:41" x14ac:dyDescent="0.2">
      <c r="A146" s="457" t="s">
        <v>141</v>
      </c>
      <c r="B146" s="506" t="s">
        <v>961</v>
      </c>
      <c r="C146" s="505" t="s">
        <v>976</v>
      </c>
      <c r="D146" s="511">
        <v>138558</v>
      </c>
      <c r="E146" s="468">
        <v>9</v>
      </c>
      <c r="F146" s="257">
        <v>3778</v>
      </c>
      <c r="G146" s="261">
        <v>3848</v>
      </c>
      <c r="H146" s="257">
        <v>11260</v>
      </c>
      <c r="I146" s="261">
        <v>11516</v>
      </c>
      <c r="J146" s="257"/>
      <c r="K146" s="261"/>
      <c r="L146" s="257"/>
      <c r="M146" s="261"/>
      <c r="N146" s="283"/>
      <c r="O146" s="258"/>
      <c r="P146" s="259"/>
      <c r="Q146" s="261"/>
      <c r="R146" s="260"/>
      <c r="S146" s="262"/>
      <c r="T146" s="259"/>
      <c r="U146" s="261"/>
      <c r="V146" s="260"/>
      <c r="W146" s="262"/>
      <c r="X146" s="257"/>
      <c r="Y146" s="261"/>
      <c r="Z146" s="260"/>
      <c r="AA146" s="258"/>
      <c r="AB146" s="257"/>
      <c r="AC146" s="261"/>
      <c r="AD146" s="260"/>
      <c r="AE146" s="262"/>
      <c r="AF146" s="259"/>
      <c r="AG146" s="261"/>
      <c r="AH146" s="260"/>
      <c r="AI146" s="258"/>
      <c r="AJ146" s="260"/>
      <c r="AK146" s="261"/>
      <c r="AL146" s="260"/>
      <c r="AM146" s="258"/>
      <c r="AN146" s="260"/>
      <c r="AO146" s="258"/>
    </row>
    <row r="147" spans="1:41" x14ac:dyDescent="0.2">
      <c r="A147" s="457" t="s">
        <v>141</v>
      </c>
      <c r="B147" s="506" t="s">
        <v>962</v>
      </c>
      <c r="C147" s="507"/>
      <c r="D147" s="511">
        <v>138901</v>
      </c>
      <c r="E147" s="514">
        <v>9</v>
      </c>
      <c r="F147" s="257">
        <v>3400</v>
      </c>
      <c r="G147" s="261">
        <v>3462</v>
      </c>
      <c r="H147" s="257">
        <v>10278</v>
      </c>
      <c r="I147" s="261">
        <v>10512</v>
      </c>
      <c r="J147" s="257"/>
      <c r="K147" s="261"/>
      <c r="L147" s="257"/>
      <c r="M147" s="261"/>
      <c r="N147" s="283"/>
      <c r="O147" s="258"/>
      <c r="P147" s="259"/>
      <c r="Q147" s="261"/>
      <c r="R147" s="260"/>
      <c r="S147" s="262"/>
      <c r="T147" s="259"/>
      <c r="U147" s="261"/>
      <c r="V147" s="260"/>
      <c r="W147" s="262"/>
      <c r="X147" s="257"/>
      <c r="Y147" s="261"/>
      <c r="Z147" s="260"/>
      <c r="AA147" s="258"/>
      <c r="AB147" s="257"/>
      <c r="AC147" s="261"/>
      <c r="AD147" s="260"/>
      <c r="AE147" s="262"/>
      <c r="AF147" s="259"/>
      <c r="AG147" s="261"/>
      <c r="AH147" s="260"/>
      <c r="AI147" s="258"/>
      <c r="AJ147" s="260"/>
      <c r="AK147" s="261"/>
      <c r="AL147" s="260"/>
      <c r="AM147" s="258"/>
      <c r="AN147" s="260"/>
      <c r="AO147" s="258"/>
    </row>
    <row r="148" spans="1:41" x14ac:dyDescent="0.2">
      <c r="A148" s="457" t="s">
        <v>141</v>
      </c>
      <c r="B148" s="463" t="s">
        <v>963</v>
      </c>
      <c r="C148" s="505"/>
      <c r="D148" s="511">
        <v>139010</v>
      </c>
      <c r="E148" s="468">
        <v>9</v>
      </c>
      <c r="F148" s="257">
        <v>3358</v>
      </c>
      <c r="G148" s="261">
        <v>3420</v>
      </c>
      <c r="H148" s="257">
        <v>10236</v>
      </c>
      <c r="I148" s="261">
        <v>10470</v>
      </c>
      <c r="J148" s="257"/>
      <c r="K148" s="261"/>
      <c r="L148" s="257"/>
      <c r="M148" s="261"/>
      <c r="N148" s="283"/>
      <c r="O148" s="258"/>
      <c r="P148" s="259"/>
      <c r="Q148" s="261"/>
      <c r="R148" s="260"/>
      <c r="S148" s="262"/>
      <c r="T148" s="259"/>
      <c r="U148" s="261"/>
      <c r="V148" s="260"/>
      <c r="W148" s="262"/>
      <c r="X148" s="257"/>
      <c r="Y148" s="261"/>
      <c r="Z148" s="260"/>
      <c r="AA148" s="258"/>
      <c r="AB148" s="257"/>
      <c r="AC148" s="258"/>
      <c r="AD148" s="260"/>
      <c r="AE148" s="262"/>
      <c r="AF148" s="259"/>
      <c r="AG148" s="261"/>
      <c r="AH148" s="260"/>
      <c r="AI148" s="258"/>
      <c r="AJ148" s="260"/>
      <c r="AK148" s="261"/>
      <c r="AL148" s="260"/>
      <c r="AM148" s="258"/>
      <c r="AN148" s="260"/>
      <c r="AO148" s="258"/>
    </row>
    <row r="149" spans="1:41" x14ac:dyDescent="0.2">
      <c r="A149" s="457" t="s">
        <v>141</v>
      </c>
      <c r="B149" s="463" t="s">
        <v>964</v>
      </c>
      <c r="C149" s="505" t="s">
        <v>976</v>
      </c>
      <c r="D149" s="511">
        <v>139250</v>
      </c>
      <c r="E149" s="465">
        <v>9</v>
      </c>
      <c r="F149" s="257">
        <v>4036</v>
      </c>
      <c r="G149" s="261">
        <v>4106</v>
      </c>
      <c r="H149" s="257">
        <v>11518</v>
      </c>
      <c r="I149" s="261">
        <v>11774</v>
      </c>
      <c r="J149" s="257"/>
      <c r="K149" s="261"/>
      <c r="L149" s="257"/>
      <c r="M149" s="261"/>
      <c r="N149" s="283"/>
      <c r="O149" s="258"/>
      <c r="P149" s="259"/>
      <c r="Q149" s="261"/>
      <c r="R149" s="260"/>
      <c r="S149" s="262"/>
      <c r="T149" s="259"/>
      <c r="U149" s="261"/>
      <c r="V149" s="260"/>
      <c r="W149" s="262"/>
      <c r="X149" s="257"/>
      <c r="Y149" s="261"/>
      <c r="Z149" s="260"/>
      <c r="AA149" s="258"/>
      <c r="AB149" s="257"/>
      <c r="AC149" s="261"/>
      <c r="AD149" s="260"/>
      <c r="AE149" s="262"/>
      <c r="AF149" s="259"/>
      <c r="AG149" s="261"/>
      <c r="AH149" s="260"/>
      <c r="AI149" s="258"/>
      <c r="AJ149" s="260"/>
      <c r="AK149" s="261"/>
      <c r="AL149" s="260"/>
      <c r="AM149" s="258"/>
      <c r="AN149" s="260"/>
      <c r="AO149" s="258"/>
    </row>
    <row r="150" spans="1:41" x14ac:dyDescent="0.2">
      <c r="A150" s="457" t="s">
        <v>141</v>
      </c>
      <c r="B150" s="463" t="s">
        <v>965</v>
      </c>
      <c r="C150" s="505"/>
      <c r="D150" s="511">
        <v>138691</v>
      </c>
      <c r="E150" s="468">
        <v>9</v>
      </c>
      <c r="F150" s="257">
        <v>3534</v>
      </c>
      <c r="G150" s="261">
        <v>3676</v>
      </c>
      <c r="H150" s="257">
        <v>10412</v>
      </c>
      <c r="I150" s="261">
        <v>10726</v>
      </c>
      <c r="J150" s="257"/>
      <c r="K150" s="261"/>
      <c r="L150" s="257"/>
      <c r="M150" s="261"/>
      <c r="N150" s="283"/>
      <c r="O150" s="258"/>
      <c r="P150" s="259"/>
      <c r="Q150" s="261"/>
      <c r="R150" s="260"/>
      <c r="S150" s="262"/>
      <c r="T150" s="259"/>
      <c r="U150" s="261"/>
      <c r="V150" s="260"/>
      <c r="W150" s="262"/>
      <c r="X150" s="257"/>
      <c r="Y150" s="261"/>
      <c r="Z150" s="260"/>
      <c r="AA150" s="258"/>
      <c r="AB150" s="257"/>
      <c r="AC150" s="261"/>
      <c r="AD150" s="260"/>
      <c r="AE150" s="262"/>
      <c r="AF150" s="259"/>
      <c r="AG150" s="261"/>
      <c r="AH150" s="260"/>
      <c r="AI150" s="258"/>
      <c r="AJ150" s="260"/>
      <c r="AK150" s="261"/>
      <c r="AL150" s="260"/>
      <c r="AM150" s="258"/>
      <c r="AN150" s="260"/>
      <c r="AO150" s="258"/>
    </row>
    <row r="151" spans="1:41" x14ac:dyDescent="0.2">
      <c r="A151" s="457" t="s">
        <v>141</v>
      </c>
      <c r="B151" s="506" t="s">
        <v>966</v>
      </c>
      <c r="C151" s="507"/>
      <c r="D151" s="511">
        <v>139621</v>
      </c>
      <c r="E151" s="514">
        <v>9</v>
      </c>
      <c r="F151" s="257">
        <v>3306</v>
      </c>
      <c r="G151" s="261">
        <v>3368</v>
      </c>
      <c r="H151" s="257">
        <v>10184</v>
      </c>
      <c r="I151" s="261">
        <v>10418</v>
      </c>
      <c r="J151" s="257"/>
      <c r="K151" s="261"/>
      <c r="L151" s="257"/>
      <c r="M151" s="261"/>
      <c r="N151" s="283"/>
      <c r="O151" s="258"/>
      <c r="P151" s="259"/>
      <c r="Q151" s="261"/>
      <c r="R151" s="260"/>
      <c r="S151" s="262"/>
      <c r="T151" s="259"/>
      <c r="U151" s="261"/>
      <c r="V151" s="260"/>
      <c r="W151" s="262"/>
      <c r="X151" s="257"/>
      <c r="Y151" s="261"/>
      <c r="Z151" s="260"/>
      <c r="AA151" s="258"/>
      <c r="AB151" s="257"/>
      <c r="AC151" s="261"/>
      <c r="AD151" s="260"/>
      <c r="AE151" s="262"/>
      <c r="AF151" s="259"/>
      <c r="AG151" s="261"/>
      <c r="AH151" s="260"/>
      <c r="AI151" s="258"/>
      <c r="AJ151" s="260"/>
      <c r="AK151" s="261"/>
      <c r="AL151" s="260"/>
      <c r="AM151" s="258"/>
      <c r="AN151" s="260"/>
      <c r="AO151" s="258"/>
    </row>
    <row r="152" spans="1:41" x14ac:dyDescent="0.2">
      <c r="A152" s="457" t="s">
        <v>141</v>
      </c>
      <c r="B152" s="503" t="s">
        <v>967</v>
      </c>
      <c r="C152" s="505"/>
      <c r="D152" s="511">
        <v>139700</v>
      </c>
      <c r="E152" s="465">
        <v>9</v>
      </c>
      <c r="F152" s="257">
        <v>3404</v>
      </c>
      <c r="G152" s="261">
        <v>3466</v>
      </c>
      <c r="H152" s="257">
        <v>10282</v>
      </c>
      <c r="I152" s="261">
        <v>10516</v>
      </c>
      <c r="J152" s="257"/>
      <c r="K152" s="261"/>
      <c r="L152" s="257"/>
      <c r="M152" s="261"/>
      <c r="N152" s="283"/>
      <c r="O152" s="258"/>
      <c r="P152" s="259"/>
      <c r="Q152" s="261"/>
      <c r="R152" s="260"/>
      <c r="S152" s="262"/>
      <c r="T152" s="259"/>
      <c r="U152" s="261"/>
      <c r="V152" s="260"/>
      <c r="W152" s="262"/>
      <c r="X152" s="257"/>
      <c r="Y152" s="261"/>
      <c r="Z152" s="260"/>
      <c r="AA152" s="258"/>
      <c r="AB152" s="257"/>
      <c r="AC152" s="261"/>
      <c r="AD152" s="260"/>
      <c r="AE152" s="262"/>
      <c r="AF152" s="259"/>
      <c r="AG152" s="261"/>
      <c r="AH152" s="260"/>
      <c r="AI152" s="258"/>
      <c r="AJ152" s="260"/>
      <c r="AK152" s="261"/>
      <c r="AL152" s="260"/>
      <c r="AM152" s="258"/>
      <c r="AN152" s="260"/>
      <c r="AO152" s="258"/>
    </row>
    <row r="153" spans="1:41" x14ac:dyDescent="0.2">
      <c r="A153" s="457" t="s">
        <v>141</v>
      </c>
      <c r="B153" s="462" t="s">
        <v>968</v>
      </c>
      <c r="C153" s="505" t="s">
        <v>976</v>
      </c>
      <c r="D153" s="511">
        <v>140483</v>
      </c>
      <c r="E153" s="468">
        <v>9</v>
      </c>
      <c r="F153" s="257">
        <v>3642</v>
      </c>
      <c r="G153" s="261">
        <v>3692</v>
      </c>
      <c r="H153" s="257">
        <v>11124</v>
      </c>
      <c r="I153" s="261">
        <v>11360</v>
      </c>
      <c r="J153" s="257"/>
      <c r="K153" s="261"/>
      <c r="L153" s="257"/>
      <c r="M153" s="261"/>
      <c r="N153" s="283"/>
      <c r="O153" s="258"/>
      <c r="P153" s="259"/>
      <c r="Q153" s="261"/>
      <c r="R153" s="260"/>
      <c r="S153" s="262"/>
      <c r="T153" s="259"/>
      <c r="U153" s="261"/>
      <c r="V153" s="260"/>
      <c r="W153" s="262"/>
      <c r="X153" s="257"/>
      <c r="Y153" s="261"/>
      <c r="Z153" s="260"/>
      <c r="AA153" s="258"/>
      <c r="AB153" s="257"/>
      <c r="AC153" s="261"/>
      <c r="AD153" s="260"/>
      <c r="AE153" s="262"/>
      <c r="AF153" s="259"/>
      <c r="AG153" s="261"/>
      <c r="AH153" s="260"/>
      <c r="AI153" s="258"/>
      <c r="AJ153" s="260"/>
      <c r="AK153" s="261"/>
      <c r="AL153" s="260"/>
      <c r="AM153" s="258"/>
      <c r="AN153" s="260"/>
      <c r="AO153" s="258"/>
    </row>
    <row r="154" spans="1:41" x14ac:dyDescent="0.2">
      <c r="A154" s="457" t="s">
        <v>141</v>
      </c>
      <c r="B154" s="456" t="s">
        <v>969</v>
      </c>
      <c r="C154" s="502"/>
      <c r="D154" s="457">
        <v>140997</v>
      </c>
      <c r="E154" s="457">
        <v>10</v>
      </c>
      <c r="F154" s="257">
        <v>3500</v>
      </c>
      <c r="G154" s="261">
        <v>3562</v>
      </c>
      <c r="H154" s="257">
        <v>10378</v>
      </c>
      <c r="I154" s="261">
        <v>10612</v>
      </c>
      <c r="J154" s="257"/>
      <c r="K154" s="261"/>
      <c r="L154" s="257"/>
      <c r="M154" s="261"/>
      <c r="N154" s="283"/>
      <c r="O154" s="258"/>
      <c r="P154" s="259"/>
      <c r="Q154" s="261"/>
      <c r="R154" s="260"/>
      <c r="S154" s="262"/>
      <c r="T154" s="259"/>
      <c r="U154" s="261"/>
      <c r="V154" s="260"/>
      <c r="W154" s="262"/>
      <c r="X154" s="257"/>
      <c r="Y154" s="261"/>
      <c r="Z154" s="260"/>
      <c r="AA154" s="258"/>
      <c r="AB154" s="257"/>
      <c r="AC154" s="261"/>
      <c r="AD154" s="260"/>
      <c r="AE154" s="262"/>
      <c r="AF154" s="259"/>
      <c r="AG154" s="261"/>
      <c r="AH154" s="260"/>
      <c r="AI154" s="258"/>
      <c r="AJ154" s="260"/>
      <c r="AK154" s="261"/>
      <c r="AL154" s="260"/>
      <c r="AM154" s="258"/>
      <c r="AN154" s="260"/>
      <c r="AO154" s="258"/>
    </row>
    <row r="155" spans="1:41" x14ac:dyDescent="0.2">
      <c r="A155" s="457" t="s">
        <v>141</v>
      </c>
      <c r="B155" s="456" t="s">
        <v>970</v>
      </c>
      <c r="C155" s="502"/>
      <c r="D155" s="457">
        <v>141307</v>
      </c>
      <c r="E155" s="457">
        <v>10</v>
      </c>
      <c r="F155" s="257">
        <v>3174</v>
      </c>
      <c r="G155" s="261">
        <v>3236</v>
      </c>
      <c r="H155" s="257">
        <v>10052</v>
      </c>
      <c r="I155" s="261">
        <v>10286</v>
      </c>
      <c r="J155" s="257"/>
      <c r="K155" s="261"/>
      <c r="L155" s="257"/>
      <c r="M155" s="261"/>
      <c r="N155" s="283"/>
      <c r="O155" s="258"/>
      <c r="P155" s="259"/>
      <c r="Q155" s="261"/>
      <c r="R155" s="260"/>
      <c r="S155" s="262"/>
      <c r="T155" s="259"/>
      <c r="U155" s="261"/>
      <c r="V155" s="260"/>
      <c r="W155" s="262"/>
      <c r="X155" s="257"/>
      <c r="Y155" s="261"/>
      <c r="Z155" s="260"/>
      <c r="AA155" s="258"/>
      <c r="AB155" s="257"/>
      <c r="AC155" s="261"/>
      <c r="AD155" s="260"/>
      <c r="AE155" s="262"/>
      <c r="AF155" s="259"/>
      <c r="AG155" s="261"/>
      <c r="AH155" s="260"/>
      <c r="AI155" s="258"/>
      <c r="AJ155" s="260"/>
      <c r="AK155" s="261"/>
      <c r="AL155" s="260"/>
      <c r="AM155" s="258"/>
      <c r="AN155" s="260"/>
      <c r="AO155" s="258"/>
    </row>
    <row r="156" spans="1:41" x14ac:dyDescent="0.2">
      <c r="A156" s="368" t="s">
        <v>141</v>
      </c>
      <c r="B156" s="360" t="s">
        <v>640</v>
      </c>
      <c r="C156" s="361"/>
      <c r="D156" s="362">
        <v>138682</v>
      </c>
      <c r="E156" s="363">
        <v>12</v>
      </c>
      <c r="F156" s="257">
        <v>2544</v>
      </c>
      <c r="G156" s="261">
        <v>2744</v>
      </c>
      <c r="H156" s="257">
        <v>4794</v>
      </c>
      <c r="I156" s="261">
        <v>5144</v>
      </c>
      <c r="J156" s="257"/>
      <c r="K156" s="261"/>
      <c r="L156" s="257"/>
      <c r="M156" s="261"/>
      <c r="N156" s="283"/>
      <c r="O156" s="258"/>
      <c r="P156" s="259"/>
      <c r="Q156" s="261"/>
      <c r="R156" s="260"/>
      <c r="S156" s="262"/>
      <c r="T156" s="259"/>
      <c r="U156" s="261"/>
      <c r="V156" s="260"/>
      <c r="W156" s="262"/>
      <c r="X156" s="257"/>
      <c r="Y156" s="261"/>
      <c r="Z156" s="260"/>
      <c r="AA156" s="258"/>
      <c r="AB156" s="257"/>
      <c r="AC156" s="261"/>
      <c r="AD156" s="260"/>
      <c r="AE156" s="262"/>
      <c r="AF156" s="259"/>
      <c r="AG156" s="261"/>
      <c r="AH156" s="260"/>
      <c r="AI156" s="258"/>
      <c r="AJ156" s="260"/>
      <c r="AK156" s="261"/>
      <c r="AL156" s="260"/>
      <c r="AM156" s="258"/>
      <c r="AN156" s="260"/>
      <c r="AO156" s="258"/>
    </row>
    <row r="157" spans="1:41" x14ac:dyDescent="0.2">
      <c r="A157" s="571" t="s">
        <v>141</v>
      </c>
      <c r="B157" s="364" t="s">
        <v>641</v>
      </c>
      <c r="C157" s="276"/>
      <c r="D157" s="365">
        <v>366447</v>
      </c>
      <c r="E157" s="238">
        <v>12</v>
      </c>
      <c r="F157" s="257">
        <v>2550</v>
      </c>
      <c r="G157" s="261">
        <v>2773</v>
      </c>
      <c r="H157" s="257">
        <v>4800</v>
      </c>
      <c r="I157" s="261">
        <v>5173</v>
      </c>
      <c r="J157" s="257"/>
      <c r="K157" s="261"/>
      <c r="L157" s="257"/>
      <c r="M157" s="261"/>
      <c r="N157" s="283"/>
      <c r="O157" s="258"/>
      <c r="P157" s="259"/>
      <c r="Q157" s="261"/>
      <c r="R157" s="260"/>
      <c r="S157" s="262"/>
      <c r="T157" s="259"/>
      <c r="U157" s="261"/>
      <c r="V157" s="260"/>
      <c r="W157" s="262"/>
      <c r="X157" s="257"/>
      <c r="Y157" s="261"/>
      <c r="Z157" s="260"/>
      <c r="AA157" s="258"/>
      <c r="AB157" s="257"/>
      <c r="AC157" s="261"/>
      <c r="AD157" s="260"/>
      <c r="AE157" s="262"/>
      <c r="AF157" s="259"/>
      <c r="AG157" s="261"/>
      <c r="AH157" s="260"/>
      <c r="AI157" s="258"/>
      <c r="AJ157" s="260"/>
      <c r="AK157" s="261"/>
      <c r="AL157" s="260"/>
      <c r="AM157" s="258"/>
      <c r="AN157" s="260"/>
      <c r="AO157" s="258"/>
    </row>
    <row r="158" spans="1:41" x14ac:dyDescent="0.2">
      <c r="A158" s="368" t="s">
        <v>141</v>
      </c>
      <c r="B158" s="360" t="s">
        <v>642</v>
      </c>
      <c r="C158" s="361"/>
      <c r="D158" s="362">
        <v>246813</v>
      </c>
      <c r="E158" s="363">
        <v>12</v>
      </c>
      <c r="F158" s="257">
        <v>2510</v>
      </c>
      <c r="G158" s="261">
        <v>2710</v>
      </c>
      <c r="H158" s="257">
        <v>4760</v>
      </c>
      <c r="I158" s="261">
        <v>5110</v>
      </c>
      <c r="J158" s="257"/>
      <c r="K158" s="261"/>
      <c r="L158" s="257"/>
      <c r="M158" s="261"/>
      <c r="N158" s="283"/>
      <c r="O158" s="258"/>
      <c r="P158" s="259"/>
      <c r="Q158" s="261"/>
      <c r="R158" s="260"/>
      <c r="S158" s="262"/>
      <c r="T158" s="259"/>
      <c r="U158" s="261"/>
      <c r="V158" s="260"/>
      <c r="W158" s="262"/>
      <c r="X158" s="257"/>
      <c r="Y158" s="261"/>
      <c r="Z158" s="260"/>
      <c r="AA158" s="258"/>
      <c r="AB158" s="257"/>
      <c r="AC158" s="261"/>
      <c r="AD158" s="260"/>
      <c r="AE158" s="262"/>
      <c r="AF158" s="259"/>
      <c r="AG158" s="261"/>
      <c r="AH158" s="260"/>
      <c r="AI158" s="258"/>
      <c r="AJ158" s="260"/>
      <c r="AK158" s="261"/>
      <c r="AL158" s="260"/>
      <c r="AM158" s="258"/>
      <c r="AN158" s="260"/>
      <c r="AO158" s="258"/>
    </row>
    <row r="159" spans="1:41" x14ac:dyDescent="0.2">
      <c r="A159" s="368" t="s">
        <v>141</v>
      </c>
      <c r="B159" s="360" t="s">
        <v>643</v>
      </c>
      <c r="C159" s="361"/>
      <c r="D159" s="362">
        <v>138840</v>
      </c>
      <c r="E159" s="363">
        <v>12</v>
      </c>
      <c r="F159" s="257">
        <v>2502</v>
      </c>
      <c r="G159" s="261">
        <v>2722</v>
      </c>
      <c r="H159" s="257">
        <v>4752</v>
      </c>
      <c r="I159" s="261">
        <v>5122</v>
      </c>
      <c r="J159" s="257"/>
      <c r="K159" s="261"/>
      <c r="L159" s="257"/>
      <c r="M159" s="261"/>
      <c r="N159" s="283"/>
      <c r="O159" s="258"/>
      <c r="P159" s="259"/>
      <c r="Q159" s="261"/>
      <c r="R159" s="260"/>
      <c r="S159" s="262"/>
      <c r="T159" s="259"/>
      <c r="U159" s="261"/>
      <c r="V159" s="260"/>
      <c r="W159" s="262"/>
      <c r="X159" s="257"/>
      <c r="Y159" s="261"/>
      <c r="Z159" s="260"/>
      <c r="AA159" s="258"/>
      <c r="AB159" s="257"/>
      <c r="AC159" s="261"/>
      <c r="AD159" s="260"/>
      <c r="AE159" s="262"/>
      <c r="AF159" s="259"/>
      <c r="AG159" s="261"/>
      <c r="AH159" s="260"/>
      <c r="AI159" s="258"/>
      <c r="AJ159" s="260"/>
      <c r="AK159" s="261"/>
      <c r="AL159" s="260"/>
      <c r="AM159" s="258"/>
      <c r="AN159" s="260"/>
      <c r="AO159" s="258"/>
    </row>
    <row r="160" spans="1:41" x14ac:dyDescent="0.2">
      <c r="A160" s="368" t="s">
        <v>141</v>
      </c>
      <c r="B160" s="360" t="s">
        <v>644</v>
      </c>
      <c r="C160" s="361"/>
      <c r="D160" s="362">
        <v>138956</v>
      </c>
      <c r="E160" s="363">
        <v>12</v>
      </c>
      <c r="F160" s="257">
        <v>2512</v>
      </c>
      <c r="G160" s="261">
        <v>2712</v>
      </c>
      <c r="H160" s="257">
        <v>4762</v>
      </c>
      <c r="I160" s="261">
        <v>5112</v>
      </c>
      <c r="J160" s="257"/>
      <c r="K160" s="261"/>
      <c r="L160" s="257"/>
      <c r="M160" s="261"/>
      <c r="N160" s="283"/>
      <c r="O160" s="258"/>
      <c r="P160" s="259"/>
      <c r="Q160" s="261"/>
      <c r="R160" s="260"/>
      <c r="S160" s="262"/>
      <c r="T160" s="259"/>
      <c r="U160" s="261"/>
      <c r="V160" s="260"/>
      <c r="W160" s="262"/>
      <c r="X160" s="257"/>
      <c r="Y160" s="261"/>
      <c r="Z160" s="260"/>
      <c r="AA160" s="258"/>
      <c r="AB160" s="257"/>
      <c r="AC160" s="261"/>
      <c r="AD160" s="260"/>
      <c r="AE160" s="262"/>
      <c r="AF160" s="259"/>
      <c r="AG160" s="261"/>
      <c r="AH160" s="260"/>
      <c r="AI160" s="258"/>
      <c r="AJ160" s="260"/>
      <c r="AK160" s="261"/>
      <c r="AL160" s="260"/>
      <c r="AM160" s="258"/>
      <c r="AN160" s="260"/>
      <c r="AO160" s="258"/>
    </row>
    <row r="161" spans="1:41" x14ac:dyDescent="0.2">
      <c r="A161" s="368" t="s">
        <v>141</v>
      </c>
      <c r="B161" s="360" t="s">
        <v>645</v>
      </c>
      <c r="C161" s="361"/>
      <c r="D161" s="362">
        <v>140304</v>
      </c>
      <c r="E161" s="363">
        <v>12</v>
      </c>
      <c r="F161" s="257">
        <v>2530</v>
      </c>
      <c r="G161" s="261">
        <v>2730</v>
      </c>
      <c r="H161" s="257">
        <v>4780</v>
      </c>
      <c r="I161" s="261">
        <v>5130</v>
      </c>
      <c r="J161" s="257"/>
      <c r="K161" s="261"/>
      <c r="L161" s="257"/>
      <c r="M161" s="261"/>
      <c r="N161" s="283"/>
      <c r="O161" s="258"/>
      <c r="P161" s="259"/>
      <c r="Q161" s="261"/>
      <c r="R161" s="260"/>
      <c r="S161" s="262"/>
      <c r="T161" s="259"/>
      <c r="U161" s="261"/>
      <c r="V161" s="260"/>
      <c r="W161" s="262"/>
      <c r="X161" s="257"/>
      <c r="Y161" s="261"/>
      <c r="Z161" s="260"/>
      <c r="AA161" s="258"/>
      <c r="AB161" s="257"/>
      <c r="AC161" s="261"/>
      <c r="AD161" s="260"/>
      <c r="AE161" s="262"/>
      <c r="AF161" s="259"/>
      <c r="AG161" s="261"/>
      <c r="AH161" s="260"/>
      <c r="AI161" s="258"/>
      <c r="AJ161" s="260"/>
      <c r="AK161" s="261"/>
      <c r="AL161" s="260"/>
      <c r="AM161" s="258"/>
      <c r="AN161" s="260"/>
      <c r="AO161" s="258"/>
    </row>
    <row r="162" spans="1:41" x14ac:dyDescent="0.2">
      <c r="A162" s="368" t="s">
        <v>141</v>
      </c>
      <c r="B162" s="366" t="s">
        <v>646</v>
      </c>
      <c r="C162" s="367"/>
      <c r="D162" s="362">
        <v>140331</v>
      </c>
      <c r="E162" s="363">
        <v>12</v>
      </c>
      <c r="F162" s="257">
        <v>2572</v>
      </c>
      <c r="G162" s="261">
        <v>2769</v>
      </c>
      <c r="H162" s="257">
        <v>4822</v>
      </c>
      <c r="I162" s="261">
        <v>5169</v>
      </c>
      <c r="J162" s="257"/>
      <c r="K162" s="261"/>
      <c r="L162" s="257"/>
      <c r="M162" s="261"/>
      <c r="N162" s="283"/>
      <c r="O162" s="258"/>
      <c r="P162" s="259"/>
      <c r="Q162" s="261"/>
      <c r="R162" s="260"/>
      <c r="S162" s="262"/>
      <c r="T162" s="259"/>
      <c r="U162" s="261"/>
      <c r="V162" s="260"/>
      <c r="W162" s="262"/>
      <c r="X162" s="257"/>
      <c r="Y162" s="261"/>
      <c r="Z162" s="260"/>
      <c r="AA162" s="258"/>
      <c r="AB162" s="257"/>
      <c r="AC162" s="261"/>
      <c r="AD162" s="260"/>
      <c r="AE162" s="262"/>
      <c r="AF162" s="259"/>
      <c r="AG162" s="261"/>
      <c r="AH162" s="260"/>
      <c r="AI162" s="258"/>
      <c r="AJ162" s="260"/>
      <c r="AK162" s="261"/>
      <c r="AL162" s="260"/>
      <c r="AM162" s="258"/>
      <c r="AN162" s="260"/>
      <c r="AO162" s="258"/>
    </row>
    <row r="163" spans="1:41" x14ac:dyDescent="0.2">
      <c r="A163" s="368" t="s">
        <v>141</v>
      </c>
      <c r="B163" s="360" t="s">
        <v>647</v>
      </c>
      <c r="C163" s="361"/>
      <c r="D163" s="362">
        <v>139357</v>
      </c>
      <c r="E163" s="363">
        <v>12</v>
      </c>
      <c r="F163" s="257">
        <v>2498</v>
      </c>
      <c r="G163" s="261">
        <v>2648</v>
      </c>
      <c r="H163" s="257">
        <v>4748</v>
      </c>
      <c r="I163" s="261">
        <v>5048</v>
      </c>
      <c r="J163" s="257"/>
      <c r="K163" s="261"/>
      <c r="L163" s="257"/>
      <c r="M163" s="261"/>
      <c r="N163" s="283"/>
      <c r="O163" s="258"/>
      <c r="P163" s="259"/>
      <c r="Q163" s="261"/>
      <c r="R163" s="260"/>
      <c r="S163" s="262"/>
      <c r="T163" s="259"/>
      <c r="U163" s="261"/>
      <c r="V163" s="260"/>
      <c r="W163" s="262"/>
      <c r="X163" s="257"/>
      <c r="Y163" s="261"/>
      <c r="Z163" s="260"/>
      <c r="AA163" s="258"/>
      <c r="AB163" s="257"/>
      <c r="AC163" s="261"/>
      <c r="AD163" s="260"/>
      <c r="AE163" s="262"/>
      <c r="AF163" s="259"/>
      <c r="AG163" s="261"/>
      <c r="AH163" s="260"/>
      <c r="AI163" s="258"/>
      <c r="AJ163" s="260"/>
      <c r="AK163" s="261"/>
      <c r="AL163" s="260"/>
      <c r="AM163" s="258"/>
      <c r="AN163" s="260"/>
      <c r="AO163" s="258"/>
    </row>
    <row r="164" spans="1:41" x14ac:dyDescent="0.2">
      <c r="A164" s="368" t="s">
        <v>141</v>
      </c>
      <c r="B164" s="366" t="s">
        <v>648</v>
      </c>
      <c r="C164" s="367"/>
      <c r="D164" s="362">
        <v>139384</v>
      </c>
      <c r="E164" s="363">
        <v>12</v>
      </c>
      <c r="F164" s="257">
        <v>2498</v>
      </c>
      <c r="G164" s="261">
        <v>2724</v>
      </c>
      <c r="H164" s="257">
        <v>4748</v>
      </c>
      <c r="I164" s="261">
        <v>5124</v>
      </c>
      <c r="J164" s="257"/>
      <c r="K164" s="261"/>
      <c r="L164" s="257"/>
      <c r="M164" s="261"/>
      <c r="N164" s="283"/>
      <c r="O164" s="258"/>
      <c r="P164" s="259"/>
      <c r="Q164" s="261"/>
      <c r="R164" s="260"/>
      <c r="S164" s="262"/>
      <c r="T164" s="259"/>
      <c r="U164" s="261"/>
      <c r="V164" s="260"/>
      <c r="W164" s="262"/>
      <c r="X164" s="257"/>
      <c r="Y164" s="261"/>
      <c r="Z164" s="260"/>
      <c r="AA164" s="258"/>
      <c r="AB164" s="257"/>
      <c r="AC164" s="261"/>
      <c r="AD164" s="260"/>
      <c r="AE164" s="262"/>
      <c r="AF164" s="259"/>
      <c r="AG164" s="261"/>
      <c r="AH164" s="260"/>
      <c r="AI164" s="258"/>
      <c r="AJ164" s="260"/>
      <c r="AK164" s="261"/>
      <c r="AL164" s="260"/>
      <c r="AM164" s="258"/>
      <c r="AN164" s="260"/>
      <c r="AO164" s="258"/>
    </row>
    <row r="165" spans="1:41" x14ac:dyDescent="0.2">
      <c r="A165" s="368" t="s">
        <v>141</v>
      </c>
      <c r="B165" s="366" t="s">
        <v>649</v>
      </c>
      <c r="C165" s="369"/>
      <c r="D165" s="362">
        <v>244446</v>
      </c>
      <c r="E165" s="363">
        <v>12</v>
      </c>
      <c r="F165" s="257">
        <v>2696</v>
      </c>
      <c r="G165" s="261">
        <v>2858</v>
      </c>
      <c r="H165" s="257">
        <v>4946</v>
      </c>
      <c r="I165" s="261">
        <v>5258</v>
      </c>
      <c r="J165" s="257"/>
      <c r="K165" s="261"/>
      <c r="L165" s="257"/>
      <c r="M165" s="261"/>
      <c r="N165" s="283"/>
      <c r="O165" s="258"/>
      <c r="P165" s="259"/>
      <c r="Q165" s="261"/>
      <c r="R165" s="260"/>
      <c r="S165" s="262"/>
      <c r="T165" s="259"/>
      <c r="U165" s="261"/>
      <c r="V165" s="260"/>
      <c r="W165" s="262"/>
      <c r="X165" s="257"/>
      <c r="Y165" s="261"/>
      <c r="Z165" s="260"/>
      <c r="AA165" s="258"/>
      <c r="AB165" s="257"/>
      <c r="AC165" s="258"/>
      <c r="AD165" s="260"/>
      <c r="AE165" s="262"/>
      <c r="AF165" s="259"/>
      <c r="AG165" s="261"/>
      <c r="AH165" s="260"/>
      <c r="AI165" s="258"/>
      <c r="AJ165" s="260"/>
      <c r="AK165" s="261"/>
      <c r="AL165" s="260"/>
      <c r="AM165" s="258"/>
      <c r="AN165" s="260"/>
      <c r="AO165" s="258"/>
    </row>
    <row r="166" spans="1:41" x14ac:dyDescent="0.2">
      <c r="A166" s="368" t="s">
        <v>141</v>
      </c>
      <c r="B166" s="360" t="s">
        <v>650</v>
      </c>
      <c r="C166" s="361"/>
      <c r="D166" s="362">
        <v>140012</v>
      </c>
      <c r="E166" s="363">
        <v>12</v>
      </c>
      <c r="F166" s="257">
        <v>2714</v>
      </c>
      <c r="G166" s="261">
        <v>2914</v>
      </c>
      <c r="H166" s="257">
        <v>4964</v>
      </c>
      <c r="I166" s="261">
        <v>5314</v>
      </c>
      <c r="J166" s="257"/>
      <c r="K166" s="261"/>
      <c r="L166" s="257"/>
      <c r="M166" s="261"/>
      <c r="N166" s="283"/>
      <c r="O166" s="258"/>
      <c r="P166" s="259"/>
      <c r="Q166" s="261"/>
      <c r="R166" s="260"/>
      <c r="S166" s="262"/>
      <c r="T166" s="259"/>
      <c r="U166" s="261"/>
      <c r="V166" s="260"/>
      <c r="W166" s="262"/>
      <c r="X166" s="257"/>
      <c r="Y166" s="261"/>
      <c r="Z166" s="260"/>
      <c r="AA166" s="258"/>
      <c r="AB166" s="257"/>
      <c r="AC166" s="261"/>
      <c r="AD166" s="260"/>
      <c r="AE166" s="262"/>
      <c r="AF166" s="259"/>
      <c r="AG166" s="261"/>
      <c r="AH166" s="260"/>
      <c r="AI166" s="258"/>
      <c r="AJ166" s="260"/>
      <c r="AK166" s="261"/>
      <c r="AL166" s="260"/>
      <c r="AM166" s="258"/>
      <c r="AN166" s="260"/>
      <c r="AO166" s="258"/>
    </row>
    <row r="167" spans="1:41" x14ac:dyDescent="0.2">
      <c r="A167" s="368" t="s">
        <v>141</v>
      </c>
      <c r="B167" s="360" t="s">
        <v>651</v>
      </c>
      <c r="C167" s="361"/>
      <c r="D167" s="362">
        <v>140243</v>
      </c>
      <c r="E167" s="363">
        <v>12</v>
      </c>
      <c r="F167" s="257">
        <v>2526</v>
      </c>
      <c r="G167" s="261">
        <v>2726</v>
      </c>
      <c r="H167" s="257">
        <v>4776</v>
      </c>
      <c r="I167" s="261">
        <v>5126</v>
      </c>
      <c r="J167" s="257"/>
      <c r="K167" s="261"/>
      <c r="L167" s="257"/>
      <c r="M167" s="261"/>
      <c r="N167" s="283"/>
      <c r="O167" s="258"/>
      <c r="P167" s="259"/>
      <c r="Q167" s="261"/>
      <c r="R167" s="260"/>
      <c r="S167" s="262"/>
      <c r="T167" s="259"/>
      <c r="U167" s="261"/>
      <c r="V167" s="260"/>
      <c r="W167" s="262"/>
      <c r="X167" s="257"/>
      <c r="Y167" s="261"/>
      <c r="Z167" s="260"/>
      <c r="AA167" s="258"/>
      <c r="AB167" s="257"/>
      <c r="AC167" s="261"/>
      <c r="AD167" s="260"/>
      <c r="AE167" s="262"/>
      <c r="AF167" s="259"/>
      <c r="AG167" s="261"/>
      <c r="AH167" s="260"/>
      <c r="AI167" s="258"/>
      <c r="AJ167" s="260"/>
      <c r="AK167" s="261"/>
      <c r="AL167" s="260"/>
      <c r="AM167" s="258"/>
      <c r="AN167" s="260"/>
      <c r="AO167" s="258"/>
    </row>
    <row r="168" spans="1:41" x14ac:dyDescent="0.2">
      <c r="A168" s="368" t="s">
        <v>141</v>
      </c>
      <c r="B168" s="360" t="s">
        <v>652</v>
      </c>
      <c r="C168" s="361"/>
      <c r="D168" s="362">
        <v>140085</v>
      </c>
      <c r="E168" s="363">
        <v>12</v>
      </c>
      <c r="F168" s="257">
        <v>2530</v>
      </c>
      <c r="G168" s="261">
        <v>2680</v>
      </c>
      <c r="H168" s="257">
        <v>4780</v>
      </c>
      <c r="I168" s="261">
        <v>5080</v>
      </c>
      <c r="J168" s="257"/>
      <c r="K168" s="261"/>
      <c r="L168" s="257"/>
      <c r="M168" s="261"/>
      <c r="N168" s="283"/>
      <c r="O168" s="258"/>
      <c r="P168" s="259"/>
      <c r="Q168" s="261"/>
      <c r="R168" s="260"/>
      <c r="S168" s="262"/>
      <c r="T168" s="259"/>
      <c r="U168" s="261"/>
      <c r="V168" s="260"/>
      <c r="W168" s="262"/>
      <c r="X168" s="257"/>
      <c r="Y168" s="261"/>
      <c r="Z168" s="260"/>
      <c r="AA168" s="258"/>
      <c r="AB168" s="257"/>
      <c r="AC168" s="261"/>
      <c r="AD168" s="260"/>
      <c r="AE168" s="262"/>
      <c r="AF168" s="259"/>
      <c r="AG168" s="261"/>
      <c r="AH168" s="260"/>
      <c r="AI168" s="258"/>
      <c r="AJ168" s="260"/>
      <c r="AK168" s="261"/>
      <c r="AL168" s="260"/>
      <c r="AM168" s="258"/>
      <c r="AN168" s="260"/>
      <c r="AO168" s="258"/>
    </row>
    <row r="169" spans="1:41" x14ac:dyDescent="0.2">
      <c r="A169" s="368" t="s">
        <v>141</v>
      </c>
      <c r="B169" s="360" t="s">
        <v>653</v>
      </c>
      <c r="C169" s="361"/>
      <c r="D169" s="362">
        <v>140599</v>
      </c>
      <c r="E169" s="363">
        <v>12</v>
      </c>
      <c r="F169" s="257">
        <v>2622</v>
      </c>
      <c r="G169" s="261">
        <v>2772</v>
      </c>
      <c r="H169" s="257">
        <v>4872</v>
      </c>
      <c r="I169" s="261">
        <v>5172</v>
      </c>
      <c r="J169" s="257"/>
      <c r="K169" s="261"/>
      <c r="L169" s="257"/>
      <c r="M169" s="261"/>
      <c r="N169" s="283"/>
      <c r="O169" s="258"/>
      <c r="P169" s="259"/>
      <c r="Q169" s="261"/>
      <c r="R169" s="260"/>
      <c r="S169" s="262"/>
      <c r="T169" s="259"/>
      <c r="U169" s="261"/>
      <c r="V169" s="260"/>
      <c r="W169" s="262"/>
      <c r="X169" s="257"/>
      <c r="Y169" s="261"/>
      <c r="Z169" s="260"/>
      <c r="AA169" s="258"/>
      <c r="AB169" s="257"/>
      <c r="AC169" s="261"/>
      <c r="AD169" s="260"/>
      <c r="AE169" s="262"/>
      <c r="AF169" s="259"/>
      <c r="AG169" s="261"/>
      <c r="AH169" s="260"/>
      <c r="AI169" s="258"/>
      <c r="AJ169" s="260"/>
      <c r="AK169" s="261"/>
      <c r="AL169" s="260"/>
      <c r="AM169" s="258"/>
      <c r="AN169" s="260"/>
      <c r="AO169" s="258"/>
    </row>
    <row r="170" spans="1:41" x14ac:dyDescent="0.2">
      <c r="A170" s="368" t="s">
        <v>141</v>
      </c>
      <c r="B170" s="360" t="s">
        <v>654</v>
      </c>
      <c r="C170" s="361"/>
      <c r="D170" s="362">
        <v>140678</v>
      </c>
      <c r="E170" s="363">
        <v>12</v>
      </c>
      <c r="F170" s="257">
        <v>2566</v>
      </c>
      <c r="G170" s="261">
        <v>2788</v>
      </c>
      <c r="H170" s="257">
        <v>4816</v>
      </c>
      <c r="I170" s="261">
        <v>5188</v>
      </c>
      <c r="J170" s="257"/>
      <c r="K170" s="261"/>
      <c r="L170" s="257"/>
      <c r="M170" s="261"/>
      <c r="N170" s="283"/>
      <c r="O170" s="258"/>
      <c r="P170" s="259"/>
      <c r="Q170" s="261"/>
      <c r="R170" s="260"/>
      <c r="S170" s="262"/>
      <c r="T170" s="259"/>
      <c r="U170" s="261"/>
      <c r="V170" s="260"/>
      <c r="W170" s="262"/>
      <c r="X170" s="257"/>
      <c r="Y170" s="261"/>
      <c r="Z170" s="260"/>
      <c r="AA170" s="258"/>
      <c r="AB170" s="257"/>
      <c r="AC170" s="261"/>
      <c r="AD170" s="260"/>
      <c r="AE170" s="262"/>
      <c r="AF170" s="259"/>
      <c r="AG170" s="261"/>
      <c r="AH170" s="260"/>
      <c r="AI170" s="258"/>
      <c r="AJ170" s="260"/>
      <c r="AK170" s="261"/>
      <c r="AL170" s="260"/>
      <c r="AM170" s="258"/>
      <c r="AN170" s="260"/>
      <c r="AO170" s="258"/>
    </row>
    <row r="171" spans="1:41" x14ac:dyDescent="0.2">
      <c r="A171" s="368" t="s">
        <v>141</v>
      </c>
      <c r="B171" s="366" t="s">
        <v>655</v>
      </c>
      <c r="C171" s="369"/>
      <c r="D171" s="362">
        <v>420431</v>
      </c>
      <c r="E171" s="363">
        <v>12</v>
      </c>
      <c r="F171" s="257">
        <v>2520</v>
      </c>
      <c r="G171" s="261">
        <v>2720</v>
      </c>
      <c r="H171" s="257">
        <v>4770</v>
      </c>
      <c r="I171" s="261">
        <v>5120</v>
      </c>
      <c r="J171" s="257"/>
      <c r="K171" s="261"/>
      <c r="L171" s="257"/>
      <c r="M171" s="261"/>
      <c r="N171" s="283"/>
      <c r="O171" s="258"/>
      <c r="P171" s="259"/>
      <c r="Q171" s="261"/>
      <c r="R171" s="260"/>
      <c r="S171" s="262"/>
      <c r="T171" s="259"/>
      <c r="U171" s="261"/>
      <c r="V171" s="260"/>
      <c r="W171" s="262"/>
      <c r="X171" s="257"/>
      <c r="Y171" s="261"/>
      <c r="Z171" s="260"/>
      <c r="AA171" s="258"/>
      <c r="AB171" s="257"/>
      <c r="AC171" s="261"/>
      <c r="AD171" s="260"/>
      <c r="AE171" s="262"/>
      <c r="AF171" s="259"/>
      <c r="AG171" s="261"/>
      <c r="AH171" s="260"/>
      <c r="AI171" s="258"/>
      <c r="AJ171" s="260"/>
      <c r="AK171" s="261"/>
      <c r="AL171" s="260"/>
      <c r="AM171" s="258"/>
      <c r="AN171" s="260"/>
      <c r="AO171" s="258"/>
    </row>
    <row r="172" spans="1:41" x14ac:dyDescent="0.2">
      <c r="A172" s="368" t="s">
        <v>141</v>
      </c>
      <c r="B172" s="360" t="s">
        <v>656</v>
      </c>
      <c r="C172" s="361"/>
      <c r="D172" s="362">
        <v>366465</v>
      </c>
      <c r="E172" s="363">
        <v>12</v>
      </c>
      <c r="F172" s="257">
        <v>2610</v>
      </c>
      <c r="G172" s="261">
        <v>2860</v>
      </c>
      <c r="H172" s="257">
        <v>4860</v>
      </c>
      <c r="I172" s="261">
        <v>5260</v>
      </c>
      <c r="J172" s="257"/>
      <c r="K172" s="261"/>
      <c r="L172" s="257"/>
      <c r="M172" s="261"/>
      <c r="N172" s="283"/>
      <c r="O172" s="258"/>
      <c r="P172" s="259"/>
      <c r="Q172" s="261"/>
      <c r="R172" s="260"/>
      <c r="S172" s="262"/>
      <c r="T172" s="259"/>
      <c r="U172" s="261"/>
      <c r="V172" s="260"/>
      <c r="W172" s="262"/>
      <c r="X172" s="257"/>
      <c r="Y172" s="261"/>
      <c r="Z172" s="260"/>
      <c r="AA172" s="258"/>
      <c r="AB172" s="257"/>
      <c r="AC172" s="261"/>
      <c r="AD172" s="260"/>
      <c r="AE172" s="262"/>
      <c r="AF172" s="259"/>
      <c r="AG172" s="261"/>
      <c r="AH172" s="260"/>
      <c r="AI172" s="258"/>
      <c r="AJ172" s="260"/>
      <c r="AK172" s="261"/>
      <c r="AL172" s="260"/>
      <c r="AM172" s="258"/>
      <c r="AN172" s="260"/>
      <c r="AO172" s="258"/>
    </row>
    <row r="173" spans="1:41" x14ac:dyDescent="0.2">
      <c r="A173" s="368" t="s">
        <v>141</v>
      </c>
      <c r="B173" s="360" t="s">
        <v>657</v>
      </c>
      <c r="C173" s="361"/>
      <c r="D173" s="362">
        <v>248776</v>
      </c>
      <c r="E173" s="363">
        <v>12</v>
      </c>
      <c r="F173" s="257">
        <v>2500</v>
      </c>
      <c r="G173" s="261">
        <v>2773</v>
      </c>
      <c r="H173" s="257">
        <v>4750</v>
      </c>
      <c r="I173" s="261">
        <v>5173</v>
      </c>
      <c r="J173" s="257"/>
      <c r="K173" s="261"/>
      <c r="L173" s="257"/>
      <c r="M173" s="261"/>
      <c r="N173" s="283"/>
      <c r="O173" s="258"/>
      <c r="P173" s="259"/>
      <c r="Q173" s="261"/>
      <c r="R173" s="260"/>
      <c r="S173" s="262"/>
      <c r="T173" s="259"/>
      <c r="U173" s="261"/>
      <c r="V173" s="260"/>
      <c r="W173" s="262"/>
      <c r="X173" s="257"/>
      <c r="Y173" s="261"/>
      <c r="Z173" s="260"/>
      <c r="AA173" s="258"/>
      <c r="AB173" s="257"/>
      <c r="AC173" s="261"/>
      <c r="AD173" s="260"/>
      <c r="AE173" s="262"/>
      <c r="AF173" s="259"/>
      <c r="AG173" s="261"/>
      <c r="AH173" s="260"/>
      <c r="AI173" s="258"/>
      <c r="AJ173" s="260"/>
      <c r="AK173" s="261"/>
      <c r="AL173" s="260"/>
      <c r="AM173" s="258"/>
      <c r="AN173" s="260"/>
      <c r="AO173" s="258"/>
    </row>
    <row r="174" spans="1:41" x14ac:dyDescent="0.2">
      <c r="A174" s="368" t="s">
        <v>141</v>
      </c>
      <c r="B174" s="360" t="s">
        <v>658</v>
      </c>
      <c r="C174" s="361"/>
      <c r="D174" s="362">
        <v>140942</v>
      </c>
      <c r="E174" s="363">
        <v>12</v>
      </c>
      <c r="F174" s="257">
        <v>2542</v>
      </c>
      <c r="G174" s="261">
        <v>2759</v>
      </c>
      <c r="H174" s="257">
        <v>4792</v>
      </c>
      <c r="I174" s="261">
        <v>5159</v>
      </c>
      <c r="J174" s="257"/>
      <c r="K174" s="261"/>
      <c r="L174" s="257"/>
      <c r="M174" s="261"/>
      <c r="N174" s="283"/>
      <c r="O174" s="258"/>
      <c r="P174" s="259"/>
      <c r="Q174" s="261"/>
      <c r="R174" s="260"/>
      <c r="S174" s="262"/>
      <c r="T174" s="259"/>
      <c r="U174" s="261"/>
      <c r="V174" s="260"/>
      <c r="W174" s="262"/>
      <c r="X174" s="257"/>
      <c r="Y174" s="261"/>
      <c r="Z174" s="260"/>
      <c r="AA174" s="258"/>
      <c r="AB174" s="257"/>
      <c r="AC174" s="261"/>
      <c r="AD174" s="260"/>
      <c r="AE174" s="262"/>
      <c r="AF174" s="259"/>
      <c r="AG174" s="261"/>
      <c r="AH174" s="260"/>
      <c r="AI174" s="258"/>
      <c r="AJ174" s="260"/>
      <c r="AK174" s="261"/>
      <c r="AL174" s="260"/>
      <c r="AM174" s="258"/>
      <c r="AN174" s="260"/>
      <c r="AO174" s="258"/>
    </row>
    <row r="175" spans="1:41" x14ac:dyDescent="0.2">
      <c r="A175" s="368" t="s">
        <v>141</v>
      </c>
      <c r="B175" s="360" t="s">
        <v>659</v>
      </c>
      <c r="C175" s="361"/>
      <c r="D175" s="362">
        <v>141006</v>
      </c>
      <c r="E175" s="363">
        <v>12</v>
      </c>
      <c r="F175" s="257">
        <v>2582</v>
      </c>
      <c r="G175" s="261">
        <v>2842</v>
      </c>
      <c r="H175" s="257">
        <v>4832</v>
      </c>
      <c r="I175" s="261">
        <v>5242</v>
      </c>
      <c r="J175" s="257"/>
      <c r="K175" s="261"/>
      <c r="L175" s="257"/>
      <c r="M175" s="261"/>
      <c r="N175" s="283"/>
      <c r="O175" s="258"/>
      <c r="P175" s="259"/>
      <c r="Q175" s="261"/>
      <c r="R175" s="260"/>
      <c r="S175" s="262"/>
      <c r="T175" s="259"/>
      <c r="U175" s="261"/>
      <c r="V175" s="260"/>
      <c r="W175" s="262"/>
      <c r="X175" s="257"/>
      <c r="Y175" s="261"/>
      <c r="Z175" s="260"/>
      <c r="AA175" s="258"/>
      <c r="AB175" s="257"/>
      <c r="AC175" s="261"/>
      <c r="AD175" s="260"/>
      <c r="AE175" s="262"/>
      <c r="AF175" s="259"/>
      <c r="AG175" s="261"/>
      <c r="AH175" s="260"/>
      <c r="AI175" s="258"/>
      <c r="AJ175" s="260"/>
      <c r="AK175" s="261"/>
      <c r="AL175" s="260"/>
      <c r="AM175" s="258"/>
      <c r="AN175" s="260"/>
      <c r="AO175" s="258"/>
    </row>
    <row r="176" spans="1:41" x14ac:dyDescent="0.2">
      <c r="A176" s="368" t="s">
        <v>141</v>
      </c>
      <c r="B176" s="366" t="s">
        <v>660</v>
      </c>
      <c r="C176" s="367"/>
      <c r="D176" s="362">
        <v>368911</v>
      </c>
      <c r="E176" s="363">
        <v>12</v>
      </c>
      <c r="F176" s="257">
        <v>2498</v>
      </c>
      <c r="G176" s="261">
        <v>2742</v>
      </c>
      <c r="H176" s="257">
        <v>4748</v>
      </c>
      <c r="I176" s="261">
        <v>5142</v>
      </c>
      <c r="J176" s="257"/>
      <c r="K176" s="261"/>
      <c r="L176" s="257"/>
      <c r="M176" s="261"/>
      <c r="N176" s="283"/>
      <c r="O176" s="258"/>
      <c r="P176" s="259"/>
      <c r="Q176" s="261"/>
      <c r="R176" s="260"/>
      <c r="S176" s="262"/>
      <c r="T176" s="259"/>
      <c r="U176" s="261"/>
      <c r="V176" s="260"/>
      <c r="W176" s="262"/>
      <c r="X176" s="257"/>
      <c r="Y176" s="261"/>
      <c r="Z176" s="260"/>
      <c r="AA176" s="258"/>
      <c r="AB176" s="257"/>
      <c r="AC176" s="261"/>
      <c r="AD176" s="260"/>
      <c r="AE176" s="262"/>
      <c r="AF176" s="259"/>
      <c r="AG176" s="261"/>
      <c r="AH176" s="260"/>
      <c r="AI176" s="258"/>
      <c r="AJ176" s="260"/>
      <c r="AK176" s="261"/>
      <c r="AL176" s="260"/>
      <c r="AM176" s="258"/>
      <c r="AN176" s="260"/>
      <c r="AO176" s="258"/>
    </row>
    <row r="177" spans="1:41" x14ac:dyDescent="0.2">
      <c r="A177" s="368" t="s">
        <v>141</v>
      </c>
      <c r="B177" s="364" t="s">
        <v>661</v>
      </c>
      <c r="C177" s="276"/>
      <c r="D177" s="362">
        <v>139986</v>
      </c>
      <c r="E177" s="238">
        <v>12</v>
      </c>
      <c r="F177" s="257">
        <v>2528</v>
      </c>
      <c r="G177" s="261">
        <v>2762</v>
      </c>
      <c r="H177" s="257">
        <v>4778</v>
      </c>
      <c r="I177" s="261">
        <v>5162</v>
      </c>
      <c r="J177" s="257"/>
      <c r="K177" s="261"/>
      <c r="L177" s="257"/>
      <c r="M177" s="261"/>
      <c r="N177" s="283"/>
      <c r="O177" s="258"/>
      <c r="P177" s="259"/>
      <c r="Q177" s="261"/>
      <c r="R177" s="260"/>
      <c r="S177" s="262"/>
      <c r="T177" s="259"/>
      <c r="U177" s="261"/>
      <c r="V177" s="260"/>
      <c r="W177" s="262"/>
      <c r="X177" s="257"/>
      <c r="Y177" s="261"/>
      <c r="Z177" s="260"/>
      <c r="AA177" s="258"/>
      <c r="AB177" s="257"/>
      <c r="AC177" s="261"/>
      <c r="AD177" s="260"/>
      <c r="AE177" s="262"/>
      <c r="AF177" s="259"/>
      <c r="AG177" s="261"/>
      <c r="AH177" s="260"/>
      <c r="AI177" s="258"/>
      <c r="AJ177" s="260"/>
      <c r="AK177" s="261"/>
      <c r="AL177" s="260"/>
      <c r="AM177" s="258"/>
      <c r="AN177" s="260"/>
      <c r="AO177" s="258"/>
    </row>
    <row r="178" spans="1:41" x14ac:dyDescent="0.2">
      <c r="A178" s="368" t="s">
        <v>141</v>
      </c>
      <c r="B178" s="366" t="s">
        <v>662</v>
      </c>
      <c r="C178" s="367"/>
      <c r="D178" s="362">
        <v>141158</v>
      </c>
      <c r="E178" s="363">
        <v>12</v>
      </c>
      <c r="F178" s="257">
        <v>2498</v>
      </c>
      <c r="G178" s="261">
        <v>2698</v>
      </c>
      <c r="H178" s="257">
        <v>4748</v>
      </c>
      <c r="I178" s="261">
        <v>5098</v>
      </c>
      <c r="J178" s="257"/>
      <c r="K178" s="261"/>
      <c r="L178" s="257"/>
      <c r="M178" s="261"/>
      <c r="N178" s="283"/>
      <c r="O178" s="258"/>
      <c r="P178" s="259"/>
      <c r="Q178" s="261"/>
      <c r="R178" s="260"/>
      <c r="S178" s="262"/>
      <c r="T178" s="259"/>
      <c r="U178" s="261"/>
      <c r="V178" s="260"/>
      <c r="W178" s="262"/>
      <c r="X178" s="257"/>
      <c r="Y178" s="261"/>
      <c r="Z178" s="260"/>
      <c r="AA178" s="258"/>
      <c r="AB178" s="257"/>
      <c r="AC178" s="261"/>
      <c r="AD178" s="260"/>
      <c r="AE178" s="262"/>
      <c r="AF178" s="259"/>
      <c r="AG178" s="261"/>
      <c r="AH178" s="260"/>
      <c r="AI178" s="258"/>
      <c r="AJ178" s="260"/>
      <c r="AK178" s="261"/>
      <c r="AL178" s="260"/>
      <c r="AM178" s="258"/>
      <c r="AN178" s="260"/>
      <c r="AO178" s="258"/>
    </row>
    <row r="179" spans="1:41" x14ac:dyDescent="0.2">
      <c r="A179" s="368" t="s">
        <v>141</v>
      </c>
      <c r="B179" s="366" t="s">
        <v>663</v>
      </c>
      <c r="C179" s="367"/>
      <c r="D179" s="362">
        <v>139278</v>
      </c>
      <c r="E179" s="363">
        <v>12</v>
      </c>
      <c r="F179" s="257">
        <v>2642</v>
      </c>
      <c r="G179" s="261">
        <v>2842</v>
      </c>
      <c r="H179" s="257">
        <v>4892</v>
      </c>
      <c r="I179" s="261">
        <v>5242</v>
      </c>
      <c r="J179" s="257"/>
      <c r="K179" s="261"/>
      <c r="L179" s="257"/>
      <c r="M179" s="261"/>
      <c r="N179" s="283"/>
      <c r="O179" s="258"/>
      <c r="P179" s="259"/>
      <c r="Q179" s="261"/>
      <c r="R179" s="260"/>
      <c r="S179" s="262"/>
      <c r="T179" s="259"/>
      <c r="U179" s="261"/>
      <c r="V179" s="260"/>
      <c r="W179" s="262"/>
      <c r="X179" s="257"/>
      <c r="Y179" s="261"/>
      <c r="Z179" s="260"/>
      <c r="AA179" s="258"/>
      <c r="AB179" s="257"/>
      <c r="AC179" s="261"/>
      <c r="AD179" s="260"/>
      <c r="AE179" s="262"/>
      <c r="AF179" s="259"/>
      <c r="AG179" s="261"/>
      <c r="AH179" s="260"/>
      <c r="AI179" s="258"/>
      <c r="AJ179" s="260"/>
      <c r="AK179" s="261"/>
      <c r="AL179" s="260"/>
      <c r="AM179" s="258"/>
      <c r="AN179" s="260"/>
      <c r="AO179" s="258"/>
    </row>
    <row r="180" spans="1:41" x14ac:dyDescent="0.2">
      <c r="A180" s="368" t="s">
        <v>141</v>
      </c>
      <c r="B180" s="364" t="s">
        <v>664</v>
      </c>
      <c r="C180" s="276"/>
      <c r="D180" s="362">
        <v>141255</v>
      </c>
      <c r="E180" s="238">
        <v>12</v>
      </c>
      <c r="F180" s="257">
        <v>2703</v>
      </c>
      <c r="G180" s="261">
        <v>2972</v>
      </c>
      <c r="H180" s="257">
        <v>4953</v>
      </c>
      <c r="I180" s="261">
        <v>5372</v>
      </c>
      <c r="J180" s="257"/>
      <c r="K180" s="261"/>
      <c r="L180" s="257"/>
      <c r="M180" s="261"/>
      <c r="N180" s="283"/>
      <c r="O180" s="258"/>
      <c r="P180" s="259"/>
      <c r="Q180" s="261"/>
      <c r="R180" s="260"/>
      <c r="S180" s="262"/>
      <c r="T180" s="259"/>
      <c r="U180" s="261"/>
      <c r="V180" s="260"/>
      <c r="W180" s="262"/>
      <c r="X180" s="257"/>
      <c r="Y180" s="261"/>
      <c r="Z180" s="260"/>
      <c r="AA180" s="258"/>
      <c r="AB180" s="257"/>
      <c r="AC180" s="261"/>
      <c r="AD180" s="260"/>
      <c r="AE180" s="262"/>
      <c r="AF180" s="259"/>
      <c r="AG180" s="261"/>
      <c r="AH180" s="260"/>
      <c r="AI180" s="258"/>
      <c r="AJ180" s="260"/>
      <c r="AK180" s="261"/>
      <c r="AL180" s="260"/>
      <c r="AM180" s="258"/>
      <c r="AN180" s="260"/>
      <c r="AO180" s="258"/>
    </row>
    <row r="181" spans="1:41" x14ac:dyDescent="0.2">
      <c r="A181" s="457" t="s">
        <v>141</v>
      </c>
      <c r="B181" s="456" t="s">
        <v>971</v>
      </c>
      <c r="C181" s="507"/>
      <c r="D181" s="457">
        <v>140401</v>
      </c>
      <c r="E181" s="457">
        <v>15</v>
      </c>
      <c r="F181" s="257">
        <v>8908</v>
      </c>
      <c r="G181" s="261">
        <v>9110</v>
      </c>
      <c r="H181" s="257">
        <v>27118</v>
      </c>
      <c r="I181" s="261">
        <v>27776</v>
      </c>
      <c r="J181" s="257">
        <v>9876</v>
      </c>
      <c r="K181" s="261">
        <v>10392</v>
      </c>
      <c r="L181" s="257">
        <v>26376</v>
      </c>
      <c r="M181" s="261">
        <v>27902</v>
      </c>
      <c r="N181" s="283"/>
      <c r="O181" s="258"/>
      <c r="P181" s="259"/>
      <c r="Q181" s="261"/>
      <c r="R181" s="260">
        <v>26352</v>
      </c>
      <c r="S181" s="262">
        <v>27856</v>
      </c>
      <c r="T181" s="259">
        <v>46380</v>
      </c>
      <c r="U181" s="261">
        <v>49086</v>
      </c>
      <c r="V181" s="260">
        <v>16010</v>
      </c>
      <c r="W181" s="262">
        <v>16894</v>
      </c>
      <c r="X181" s="257">
        <v>44776</v>
      </c>
      <c r="Y181" s="261">
        <v>47386</v>
      </c>
      <c r="Z181" s="260"/>
      <c r="AA181" s="258"/>
      <c r="AB181" s="257"/>
      <c r="AC181" s="261"/>
      <c r="AD181" s="260"/>
      <c r="AE181" s="262"/>
      <c r="AF181" s="259"/>
      <c r="AG181" s="261"/>
      <c r="AH181" s="260"/>
      <c r="AI181" s="258"/>
      <c r="AJ181" s="260"/>
      <c r="AK181" s="261"/>
      <c r="AL181" s="260"/>
      <c r="AM181" s="258"/>
      <c r="AN181" s="260"/>
      <c r="AO181" s="258"/>
    </row>
    <row r="182" spans="1:41" x14ac:dyDescent="0.2">
      <c r="A182" s="457" t="s">
        <v>141</v>
      </c>
      <c r="B182" s="456" t="s">
        <v>972</v>
      </c>
      <c r="C182" s="502"/>
      <c r="D182" s="457">
        <v>141097</v>
      </c>
      <c r="E182" s="457">
        <v>15</v>
      </c>
      <c r="F182" s="257">
        <v>6524</v>
      </c>
      <c r="G182" s="261">
        <v>6678</v>
      </c>
      <c r="H182" s="257">
        <v>19644</v>
      </c>
      <c r="I182" s="261">
        <v>20126</v>
      </c>
      <c r="J182" s="257">
        <v>6562</v>
      </c>
      <c r="K182" s="261">
        <v>6744</v>
      </c>
      <c r="L182" s="257">
        <v>20192</v>
      </c>
      <c r="M182" s="261">
        <v>20782</v>
      </c>
      <c r="N182" s="283"/>
      <c r="O182" s="258"/>
      <c r="P182" s="259"/>
      <c r="Q182" s="261"/>
      <c r="R182" s="260"/>
      <c r="S182" s="262"/>
      <c r="T182" s="259"/>
      <c r="U182" s="261"/>
      <c r="V182" s="260"/>
      <c r="W182" s="262"/>
      <c r="X182" s="257"/>
      <c r="Y182" s="261"/>
      <c r="Z182" s="260"/>
      <c r="AA182" s="258"/>
      <c r="AB182" s="257"/>
      <c r="AC182" s="261"/>
      <c r="AD182" s="260"/>
      <c r="AE182" s="262"/>
      <c r="AF182" s="259"/>
      <c r="AG182" s="261"/>
      <c r="AH182" s="260"/>
      <c r="AI182" s="258"/>
      <c r="AJ182" s="260"/>
      <c r="AK182" s="261"/>
      <c r="AL182" s="260"/>
      <c r="AM182" s="258"/>
      <c r="AN182" s="260"/>
      <c r="AO182" s="258"/>
    </row>
    <row r="183" spans="1:41" x14ac:dyDescent="0.2">
      <c r="A183" s="435" t="s">
        <v>35</v>
      </c>
      <c r="B183" s="436" t="s">
        <v>977</v>
      </c>
      <c r="C183" s="324"/>
      <c r="D183" s="521">
        <v>157085</v>
      </c>
      <c r="E183" s="451">
        <v>1</v>
      </c>
      <c r="F183" s="257">
        <v>9260</v>
      </c>
      <c r="G183" s="261">
        <v>9816</v>
      </c>
      <c r="H183" s="257">
        <v>18865</v>
      </c>
      <c r="I183" s="261">
        <v>19997</v>
      </c>
      <c r="J183" s="257">
        <v>9866</v>
      </c>
      <c r="K183" s="261">
        <v>10458</v>
      </c>
      <c r="L183" s="257">
        <v>20326</v>
      </c>
      <c r="M183" s="261">
        <v>21546</v>
      </c>
      <c r="N183" s="283">
        <v>18306</v>
      </c>
      <c r="O183" s="258">
        <v>19404</v>
      </c>
      <c r="P183" s="259">
        <v>31716</v>
      </c>
      <c r="Q183" s="261">
        <v>33618</v>
      </c>
      <c r="R183" s="260">
        <v>31907</v>
      </c>
      <c r="S183" s="262">
        <v>32889</v>
      </c>
      <c r="T183" s="259">
        <v>58553</v>
      </c>
      <c r="U183" s="261">
        <v>60334</v>
      </c>
      <c r="V183" s="260">
        <v>26857</v>
      </c>
      <c r="W183" s="262">
        <v>28458</v>
      </c>
      <c r="X183" s="257">
        <v>54807</v>
      </c>
      <c r="Y183" s="261">
        <v>58085</v>
      </c>
      <c r="Z183" s="260">
        <v>22236</v>
      </c>
      <c r="AA183" s="258">
        <v>22932</v>
      </c>
      <c r="AB183" s="257">
        <v>40456</v>
      </c>
      <c r="AC183" s="261">
        <v>41700</v>
      </c>
      <c r="AD183" s="260"/>
      <c r="AE183" s="262"/>
      <c r="AF183" s="259"/>
      <c r="AG183" s="261"/>
      <c r="AH183" s="260"/>
      <c r="AI183" s="258"/>
      <c r="AJ183" s="260"/>
      <c r="AK183" s="261"/>
      <c r="AL183" s="260"/>
      <c r="AM183" s="258"/>
      <c r="AN183" s="260"/>
      <c r="AO183" s="258"/>
    </row>
    <row r="184" spans="1:41" x14ac:dyDescent="0.2">
      <c r="A184" s="435" t="s">
        <v>35</v>
      </c>
      <c r="B184" s="515" t="s">
        <v>978</v>
      </c>
      <c r="C184" s="324"/>
      <c r="D184" s="521">
        <v>157289</v>
      </c>
      <c r="E184" s="451">
        <v>1</v>
      </c>
      <c r="F184" s="257">
        <v>9126</v>
      </c>
      <c r="G184" s="261">
        <v>9662</v>
      </c>
      <c r="H184" s="257">
        <v>21846</v>
      </c>
      <c r="I184" s="261">
        <v>23146</v>
      </c>
      <c r="J184" s="257">
        <v>9888</v>
      </c>
      <c r="K184" s="261">
        <f>10274+196</f>
        <v>10470</v>
      </c>
      <c r="L184" s="257">
        <v>20364</v>
      </c>
      <c r="M184" s="261">
        <f>21378+196</f>
        <v>21574</v>
      </c>
      <c r="N184" s="283">
        <v>16732</v>
      </c>
      <c r="O184" s="258">
        <f>17694+127</f>
        <v>17821</v>
      </c>
      <c r="P184" s="259">
        <v>32144</v>
      </c>
      <c r="Q184" s="261">
        <f>33866+196</f>
        <v>34062</v>
      </c>
      <c r="R184" s="260">
        <v>29646</v>
      </c>
      <c r="S184" s="262">
        <f>31512+196</f>
        <v>31708</v>
      </c>
      <c r="T184" s="259">
        <v>43016</v>
      </c>
      <c r="U184" s="261">
        <f>47452+196</f>
        <v>47648</v>
      </c>
      <c r="V184" s="260">
        <v>24898</v>
      </c>
      <c r="W184" s="262">
        <f>26430+196</f>
        <v>26626</v>
      </c>
      <c r="X184" s="257">
        <v>54072</v>
      </c>
      <c r="Y184" s="261">
        <f>55606+196</f>
        <v>55802</v>
      </c>
      <c r="Z184" s="260"/>
      <c r="AA184" s="258"/>
      <c r="AB184" s="257"/>
      <c r="AC184" s="261"/>
      <c r="AD184" s="260"/>
      <c r="AE184" s="262"/>
      <c r="AF184" s="259"/>
      <c r="AG184" s="261"/>
      <c r="AH184" s="260"/>
      <c r="AI184" s="258"/>
      <c r="AJ184" s="260"/>
      <c r="AK184" s="261"/>
      <c r="AL184" s="260"/>
      <c r="AM184" s="258"/>
      <c r="AN184" s="260"/>
      <c r="AO184" s="258"/>
    </row>
    <row r="185" spans="1:41" x14ac:dyDescent="0.2">
      <c r="A185" s="435" t="s">
        <v>35</v>
      </c>
      <c r="B185" s="515" t="s">
        <v>979</v>
      </c>
      <c r="C185" s="324"/>
      <c r="D185" s="521">
        <v>156620</v>
      </c>
      <c r="E185" s="451">
        <v>3</v>
      </c>
      <c r="F185" s="257">
        <v>6960</v>
      </c>
      <c r="G185" s="261">
        <v>7320</v>
      </c>
      <c r="H185" s="257">
        <v>19056</v>
      </c>
      <c r="I185" s="261">
        <v>16464</v>
      </c>
      <c r="J185" s="257">
        <v>10032</v>
      </c>
      <c r="K185" s="261">
        <f>440*24</f>
        <v>10560</v>
      </c>
      <c r="L185" s="257">
        <v>17568</v>
      </c>
      <c r="M185" s="261">
        <f>24*770</f>
        <v>18480</v>
      </c>
      <c r="N185" s="283"/>
      <c r="O185" s="258"/>
      <c r="P185" s="259"/>
      <c r="Q185" s="261"/>
      <c r="R185" s="260"/>
      <c r="S185" s="262"/>
      <c r="T185" s="259"/>
      <c r="U185" s="261"/>
      <c r="V185" s="260"/>
      <c r="W185" s="262"/>
      <c r="X185" s="257"/>
      <c r="Y185" s="261"/>
      <c r="Z185" s="260"/>
      <c r="AA185" s="258"/>
      <c r="AB185" s="257"/>
      <c r="AC185" s="261"/>
      <c r="AD185" s="260"/>
      <c r="AE185" s="262"/>
      <c r="AF185" s="259"/>
      <c r="AG185" s="261"/>
      <c r="AH185" s="260"/>
      <c r="AI185" s="258"/>
      <c r="AJ185" s="260"/>
      <c r="AK185" s="261"/>
      <c r="AL185" s="260"/>
      <c r="AM185" s="258"/>
      <c r="AN185" s="260"/>
      <c r="AO185" s="258"/>
    </row>
    <row r="186" spans="1:41" x14ac:dyDescent="0.2">
      <c r="A186" s="435" t="s">
        <v>35</v>
      </c>
      <c r="B186" s="323" t="s">
        <v>980</v>
      </c>
      <c r="C186" s="324"/>
      <c r="D186" s="521">
        <v>157386</v>
      </c>
      <c r="E186" s="451">
        <v>3</v>
      </c>
      <c r="F186" s="257">
        <v>6942</v>
      </c>
      <c r="G186" s="261">
        <f>(271+5)*24+(271+5)*6*0.4</f>
        <v>7286.4</v>
      </c>
      <c r="H186" s="257">
        <f>(645+5)*24+(645+5)*6*0.4</f>
        <v>17160</v>
      </c>
      <c r="I186" s="261">
        <f>(678+5)*24+(678+5)*6*0.4</f>
        <v>18031.2</v>
      </c>
      <c r="J186" s="257">
        <f>(387+5)*24</f>
        <v>9408</v>
      </c>
      <c r="K186" s="261">
        <f>(407+5)*24</f>
        <v>9888</v>
      </c>
      <c r="L186" s="257">
        <f>(968+5)*24</f>
        <v>23352</v>
      </c>
      <c r="M186" s="261">
        <f>(1018+5)*24</f>
        <v>24552</v>
      </c>
      <c r="N186" s="283"/>
      <c r="O186" s="258"/>
      <c r="P186" s="259"/>
      <c r="Q186" s="261"/>
      <c r="R186" s="260"/>
      <c r="S186" s="262"/>
      <c r="T186" s="259"/>
      <c r="U186" s="261"/>
      <c r="V186" s="260"/>
      <c r="W186" s="262"/>
      <c r="X186" s="257"/>
      <c r="Y186" s="261"/>
      <c r="Z186" s="260"/>
      <c r="AA186" s="258"/>
      <c r="AB186" s="257"/>
      <c r="AC186" s="261"/>
      <c r="AD186" s="260"/>
      <c r="AE186" s="262"/>
      <c r="AF186" s="259"/>
      <c r="AG186" s="261"/>
      <c r="AH186" s="260"/>
      <c r="AI186" s="258"/>
      <c r="AJ186" s="260"/>
      <c r="AK186" s="261"/>
      <c r="AL186" s="260"/>
      <c r="AM186" s="258"/>
      <c r="AN186" s="260"/>
      <c r="AO186" s="258"/>
    </row>
    <row r="187" spans="1:41" x14ac:dyDescent="0.2">
      <c r="A187" s="435" t="s">
        <v>35</v>
      </c>
      <c r="B187" s="436" t="s">
        <v>981</v>
      </c>
      <c r="C187" s="324"/>
      <c r="D187" s="521">
        <v>157401</v>
      </c>
      <c r="E187" s="451">
        <v>3</v>
      </c>
      <c r="F187" s="257">
        <v>6576</v>
      </c>
      <c r="G187" s="261">
        <v>6840</v>
      </c>
      <c r="H187" s="257">
        <v>17892</v>
      </c>
      <c r="I187" s="261">
        <v>18600</v>
      </c>
      <c r="J187" s="257">
        <v>9978</v>
      </c>
      <c r="K187" s="261">
        <f>7794+6*433</f>
        <v>10392</v>
      </c>
      <c r="L187" s="257">
        <v>28098</v>
      </c>
      <c r="M187" s="261">
        <f>21942+6*1219</f>
        <v>29256</v>
      </c>
      <c r="N187" s="283"/>
      <c r="O187" s="258"/>
      <c r="P187" s="259"/>
      <c r="Q187" s="261"/>
      <c r="R187" s="260"/>
      <c r="S187" s="262"/>
      <c r="T187" s="259"/>
      <c r="U187" s="261"/>
      <c r="V187" s="260"/>
      <c r="W187" s="262"/>
      <c r="X187" s="257"/>
      <c r="Y187" s="261"/>
      <c r="Z187" s="260"/>
      <c r="AA187" s="258"/>
      <c r="AB187" s="257"/>
      <c r="AC187" s="261"/>
      <c r="AD187" s="260"/>
      <c r="AE187" s="262"/>
      <c r="AF187" s="259"/>
      <c r="AG187" s="261"/>
      <c r="AH187" s="260"/>
      <c r="AI187" s="258"/>
      <c r="AJ187" s="260"/>
      <c r="AK187" s="261"/>
      <c r="AL187" s="260"/>
      <c r="AM187" s="258"/>
      <c r="AN187" s="260"/>
      <c r="AO187" s="258"/>
    </row>
    <row r="188" spans="1:41" x14ac:dyDescent="0.2">
      <c r="A188" s="435" t="s">
        <v>35</v>
      </c>
      <c r="B188" s="436" t="s">
        <v>982</v>
      </c>
      <c r="C188" s="324"/>
      <c r="D188" s="521">
        <v>157951</v>
      </c>
      <c r="E188" s="451">
        <v>3</v>
      </c>
      <c r="F188" s="257">
        <v>8084</v>
      </c>
      <c r="G188" s="261">
        <v>8472</v>
      </c>
      <c r="H188" s="257">
        <v>20016</v>
      </c>
      <c r="I188" s="261">
        <v>21000</v>
      </c>
      <c r="J188" s="257">
        <v>10652</v>
      </c>
      <c r="K188" s="261">
        <f>459*24+140</f>
        <v>11156</v>
      </c>
      <c r="L188" s="257">
        <v>11708</v>
      </c>
      <c r="M188" s="261">
        <f>575*24+140</f>
        <v>13940</v>
      </c>
      <c r="N188" s="283"/>
      <c r="O188" s="258"/>
      <c r="P188" s="259"/>
      <c r="Q188" s="261"/>
      <c r="R188" s="260"/>
      <c r="S188" s="262"/>
      <c r="T188" s="259"/>
      <c r="U188" s="261"/>
      <c r="V188" s="260"/>
      <c r="W188" s="262"/>
      <c r="X188" s="257"/>
      <c r="Y188" s="261"/>
      <c r="Z188" s="260"/>
      <c r="AA188" s="258"/>
      <c r="AB188" s="257"/>
      <c r="AC188" s="261"/>
      <c r="AD188" s="260"/>
      <c r="AE188" s="262"/>
      <c r="AF188" s="259"/>
      <c r="AG188" s="261"/>
      <c r="AH188" s="260"/>
      <c r="AI188" s="258"/>
      <c r="AJ188" s="260"/>
      <c r="AK188" s="261"/>
      <c r="AL188" s="260"/>
      <c r="AM188" s="258"/>
      <c r="AN188" s="260"/>
      <c r="AO188" s="258"/>
    </row>
    <row r="189" spans="1:41" x14ac:dyDescent="0.2">
      <c r="A189" s="435" t="s">
        <v>35</v>
      </c>
      <c r="B189" s="323" t="s">
        <v>983</v>
      </c>
      <c r="C189" s="324"/>
      <c r="D189" s="521">
        <v>157058</v>
      </c>
      <c r="E189" s="451">
        <v>4</v>
      </c>
      <c r="F189" s="257">
        <v>6532</v>
      </c>
      <c r="G189" s="261">
        <v>6858</v>
      </c>
      <c r="H189" s="257">
        <v>15674</v>
      </c>
      <c r="I189" s="261">
        <v>16470</v>
      </c>
      <c r="J189" s="257">
        <v>8856</v>
      </c>
      <c r="K189" s="261">
        <f>387*24</f>
        <v>9288</v>
      </c>
      <c r="L189" s="257">
        <v>13296</v>
      </c>
      <c r="M189" s="261">
        <f>582*24</f>
        <v>13968</v>
      </c>
      <c r="N189" s="283"/>
      <c r="O189" s="258"/>
      <c r="P189" s="259"/>
      <c r="Q189" s="261"/>
      <c r="R189" s="260"/>
      <c r="S189" s="262"/>
      <c r="T189" s="259"/>
      <c r="U189" s="261"/>
      <c r="V189" s="260"/>
      <c r="W189" s="262"/>
      <c r="X189" s="257"/>
      <c r="Y189" s="261"/>
      <c r="Z189" s="260"/>
      <c r="AA189" s="258"/>
      <c r="AB189" s="257"/>
      <c r="AC189" s="261"/>
      <c r="AD189" s="260"/>
      <c r="AE189" s="262"/>
      <c r="AF189" s="259"/>
      <c r="AG189" s="261"/>
      <c r="AH189" s="260"/>
      <c r="AI189" s="258"/>
      <c r="AJ189" s="260"/>
      <c r="AK189" s="261"/>
      <c r="AL189" s="260"/>
      <c r="AM189" s="258"/>
      <c r="AN189" s="260"/>
      <c r="AO189" s="258"/>
    </row>
    <row r="190" spans="1:41" x14ac:dyDescent="0.2">
      <c r="A190" s="435" t="s">
        <v>35</v>
      </c>
      <c r="B190" s="323" t="s">
        <v>984</v>
      </c>
      <c r="C190" s="324" t="s">
        <v>1001</v>
      </c>
      <c r="D190" s="521">
        <v>157447</v>
      </c>
      <c r="E190" s="451">
        <v>4</v>
      </c>
      <c r="F190" s="257">
        <v>7584</v>
      </c>
      <c r="G190" s="261">
        <v>8064</v>
      </c>
      <c r="H190" s="257">
        <v>15072</v>
      </c>
      <c r="I190" s="261">
        <v>15936</v>
      </c>
      <c r="J190" s="257">
        <v>10248</v>
      </c>
      <c r="K190" s="261">
        <f>452*24+24*8</f>
        <v>11040</v>
      </c>
      <c r="L190" s="257">
        <v>17568</v>
      </c>
      <c r="M190" s="261">
        <f>765*24+24*8</f>
        <v>18552</v>
      </c>
      <c r="N190" s="283">
        <v>14664</v>
      </c>
      <c r="O190" s="258">
        <f>16562+24*8</f>
        <v>16754</v>
      </c>
      <c r="P190" s="259">
        <v>31056</v>
      </c>
      <c r="Q190" s="261">
        <f>35204+24*8</f>
        <v>35396</v>
      </c>
      <c r="R190" s="260"/>
      <c r="S190" s="262"/>
      <c r="T190" s="259"/>
      <c r="U190" s="261"/>
      <c r="V190" s="260"/>
      <c r="W190" s="262"/>
      <c r="X190" s="257"/>
      <c r="Y190" s="261"/>
      <c r="Z190" s="260"/>
      <c r="AA190" s="258"/>
      <c r="AB190" s="257"/>
      <c r="AC190" s="261"/>
      <c r="AD190" s="260"/>
      <c r="AE190" s="262"/>
      <c r="AF190" s="259"/>
      <c r="AG190" s="261"/>
      <c r="AH190" s="260"/>
      <c r="AI190" s="258"/>
      <c r="AJ190" s="260"/>
      <c r="AK190" s="261"/>
      <c r="AL190" s="260"/>
      <c r="AM190" s="258"/>
      <c r="AN190" s="260"/>
      <c r="AO190" s="258"/>
    </row>
    <row r="191" spans="1:41" x14ac:dyDescent="0.2">
      <c r="A191" s="517" t="s">
        <v>35</v>
      </c>
      <c r="B191" s="518" t="s">
        <v>985</v>
      </c>
      <c r="C191" s="516"/>
      <c r="D191" s="522">
        <v>157173</v>
      </c>
      <c r="E191" s="523">
        <v>8</v>
      </c>
      <c r="F191" s="257">
        <v>4050</v>
      </c>
      <c r="G191" s="261">
        <v>4200</v>
      </c>
      <c r="H191" s="257">
        <v>13950</v>
      </c>
      <c r="I191" s="261">
        <v>14700</v>
      </c>
      <c r="J191" s="257"/>
      <c r="K191" s="261"/>
      <c r="L191" s="257"/>
      <c r="M191" s="261"/>
      <c r="N191" s="283"/>
      <c r="O191" s="258"/>
      <c r="P191" s="259"/>
      <c r="Q191" s="261"/>
      <c r="R191" s="260"/>
      <c r="S191" s="262"/>
      <c r="T191" s="259"/>
      <c r="U191" s="261"/>
      <c r="V191" s="260"/>
      <c r="W191" s="262"/>
      <c r="X191" s="257"/>
      <c r="Y191" s="261"/>
      <c r="Z191" s="260"/>
      <c r="AA191" s="258"/>
      <c r="AB191" s="257"/>
      <c r="AC191" s="261"/>
      <c r="AD191" s="260"/>
      <c r="AE191" s="262"/>
      <c r="AF191" s="259"/>
      <c r="AG191" s="261"/>
      <c r="AH191" s="260"/>
      <c r="AI191" s="258"/>
      <c r="AJ191" s="260"/>
      <c r="AK191" s="261"/>
      <c r="AL191" s="260"/>
      <c r="AM191" s="258"/>
      <c r="AN191" s="260"/>
      <c r="AO191" s="258"/>
    </row>
    <row r="192" spans="1:41" x14ac:dyDescent="0.2">
      <c r="A192" s="517" t="s">
        <v>35</v>
      </c>
      <c r="B192" s="515" t="s">
        <v>986</v>
      </c>
      <c r="C192" s="516"/>
      <c r="D192" s="522">
        <v>156921</v>
      </c>
      <c r="E192" s="523">
        <v>8</v>
      </c>
      <c r="F192" s="257">
        <v>4050</v>
      </c>
      <c r="G192" s="261">
        <v>4200</v>
      </c>
      <c r="H192" s="257">
        <v>13950</v>
      </c>
      <c r="I192" s="261">
        <v>14700</v>
      </c>
      <c r="J192" s="257"/>
      <c r="K192" s="261"/>
      <c r="L192" s="257"/>
      <c r="M192" s="261"/>
      <c r="N192" s="283"/>
      <c r="O192" s="258"/>
      <c r="P192" s="259"/>
      <c r="Q192" s="261"/>
      <c r="R192" s="260"/>
      <c r="S192" s="262"/>
      <c r="T192" s="259"/>
      <c r="U192" s="261"/>
      <c r="V192" s="260"/>
      <c r="W192" s="262"/>
      <c r="X192" s="257"/>
      <c r="Y192" s="261"/>
      <c r="Z192" s="260"/>
      <c r="AA192" s="258"/>
      <c r="AB192" s="257"/>
      <c r="AC192" s="261"/>
      <c r="AD192" s="260"/>
      <c r="AE192" s="262"/>
      <c r="AF192" s="259"/>
      <c r="AG192" s="261"/>
      <c r="AH192" s="260"/>
      <c r="AI192" s="258"/>
      <c r="AJ192" s="260"/>
      <c r="AK192" s="261"/>
      <c r="AL192" s="260"/>
      <c r="AM192" s="258"/>
      <c r="AN192" s="260"/>
      <c r="AO192" s="258"/>
    </row>
    <row r="193" spans="1:41" x14ac:dyDescent="0.2">
      <c r="A193" s="435" t="s">
        <v>35</v>
      </c>
      <c r="B193" s="515" t="s">
        <v>987</v>
      </c>
      <c r="C193" s="516"/>
      <c r="D193" s="522">
        <v>156231</v>
      </c>
      <c r="E193" s="523">
        <v>9</v>
      </c>
      <c r="F193" s="257">
        <v>4050</v>
      </c>
      <c r="G193" s="261">
        <v>4200</v>
      </c>
      <c r="H193" s="257">
        <v>13950</v>
      </c>
      <c r="I193" s="261">
        <v>14700</v>
      </c>
      <c r="J193" s="257"/>
      <c r="K193" s="261"/>
      <c r="L193" s="257"/>
      <c r="M193" s="261"/>
      <c r="N193" s="283"/>
      <c r="O193" s="258"/>
      <c r="P193" s="259"/>
      <c r="Q193" s="261"/>
      <c r="R193" s="260"/>
      <c r="S193" s="262"/>
      <c r="T193" s="259"/>
      <c r="U193" s="261"/>
      <c r="V193" s="260"/>
      <c r="W193" s="262"/>
      <c r="X193" s="257"/>
      <c r="Y193" s="261"/>
      <c r="Z193" s="260"/>
      <c r="AA193" s="258"/>
      <c r="AB193" s="257"/>
      <c r="AC193" s="261"/>
      <c r="AD193" s="260"/>
      <c r="AE193" s="262"/>
      <c r="AF193" s="259"/>
      <c r="AG193" s="261"/>
      <c r="AH193" s="260"/>
      <c r="AI193" s="258"/>
      <c r="AJ193" s="260"/>
      <c r="AK193" s="261"/>
      <c r="AL193" s="260"/>
      <c r="AM193" s="258"/>
      <c r="AN193" s="260"/>
      <c r="AO193" s="258"/>
    </row>
    <row r="194" spans="1:41" x14ac:dyDescent="0.2">
      <c r="A194" s="435" t="s">
        <v>35</v>
      </c>
      <c r="B194" s="515" t="s">
        <v>988</v>
      </c>
      <c r="C194" s="516"/>
      <c r="D194" s="453">
        <v>157553</v>
      </c>
      <c r="E194" s="523">
        <v>9</v>
      </c>
      <c r="F194" s="257">
        <v>4050</v>
      </c>
      <c r="G194" s="261">
        <v>4200</v>
      </c>
      <c r="H194" s="257">
        <v>13950</v>
      </c>
      <c r="I194" s="261">
        <v>14700</v>
      </c>
      <c r="J194" s="257"/>
      <c r="K194" s="261"/>
      <c r="L194" s="257"/>
      <c r="M194" s="261"/>
      <c r="N194" s="283"/>
      <c r="O194" s="258"/>
      <c r="P194" s="259"/>
      <c r="Q194" s="261"/>
      <c r="R194" s="260"/>
      <c r="S194" s="262"/>
      <c r="T194" s="259"/>
      <c r="U194" s="261"/>
      <c r="V194" s="260"/>
      <c r="W194" s="262"/>
      <c r="X194" s="257"/>
      <c r="Y194" s="261"/>
      <c r="Z194" s="260"/>
      <c r="AA194" s="258"/>
      <c r="AB194" s="257"/>
      <c r="AC194" s="261"/>
      <c r="AD194" s="260"/>
      <c r="AE194" s="262"/>
      <c r="AF194" s="259"/>
      <c r="AG194" s="261"/>
      <c r="AH194" s="260"/>
      <c r="AI194" s="258"/>
      <c r="AJ194" s="260"/>
      <c r="AK194" s="261"/>
      <c r="AL194" s="260"/>
      <c r="AM194" s="258"/>
      <c r="AN194" s="260"/>
      <c r="AO194" s="258"/>
    </row>
    <row r="195" spans="1:41" x14ac:dyDescent="0.2">
      <c r="A195" s="435" t="s">
        <v>35</v>
      </c>
      <c r="B195" s="515" t="s">
        <v>989</v>
      </c>
      <c r="C195" s="516"/>
      <c r="D195" s="453">
        <v>156648</v>
      </c>
      <c r="E195" s="523">
        <v>9</v>
      </c>
      <c r="F195" s="257">
        <v>4050</v>
      </c>
      <c r="G195" s="261">
        <v>4200</v>
      </c>
      <c r="H195" s="257">
        <v>13950</v>
      </c>
      <c r="I195" s="261">
        <v>14700</v>
      </c>
      <c r="J195" s="257"/>
      <c r="K195" s="261"/>
      <c r="L195" s="257"/>
      <c r="M195" s="261"/>
      <c r="N195" s="283"/>
      <c r="O195" s="258"/>
      <c r="P195" s="259"/>
      <c r="Q195" s="261"/>
      <c r="R195" s="260"/>
      <c r="S195" s="262"/>
      <c r="T195" s="259"/>
      <c r="U195" s="261"/>
      <c r="V195" s="260"/>
      <c r="W195" s="262"/>
      <c r="X195" s="257"/>
      <c r="Y195" s="261"/>
      <c r="Z195" s="260"/>
      <c r="AA195" s="258"/>
      <c r="AB195" s="257"/>
      <c r="AC195" s="261"/>
      <c r="AD195" s="260"/>
      <c r="AE195" s="262"/>
      <c r="AF195" s="259"/>
      <c r="AG195" s="261"/>
      <c r="AH195" s="260"/>
      <c r="AI195" s="258"/>
      <c r="AJ195" s="260"/>
      <c r="AK195" s="261"/>
      <c r="AL195" s="260"/>
      <c r="AM195" s="258"/>
      <c r="AN195" s="260"/>
      <c r="AO195" s="258"/>
    </row>
    <row r="196" spans="1:41" x14ac:dyDescent="0.2">
      <c r="A196" s="435" t="s">
        <v>35</v>
      </c>
      <c r="B196" s="323" t="s">
        <v>997</v>
      </c>
      <c r="C196" s="328" t="s">
        <v>1002</v>
      </c>
      <c r="D196" s="453">
        <v>156790</v>
      </c>
      <c r="E196" s="445">
        <v>9</v>
      </c>
      <c r="F196" s="257">
        <v>4050</v>
      </c>
      <c r="G196" s="261">
        <v>4200</v>
      </c>
      <c r="H196" s="257">
        <v>13950</v>
      </c>
      <c r="I196" s="261">
        <v>14700</v>
      </c>
      <c r="J196" s="257"/>
      <c r="K196" s="261"/>
      <c r="L196" s="257"/>
      <c r="M196" s="261"/>
      <c r="N196" s="283"/>
      <c r="O196" s="258"/>
      <c r="P196" s="259"/>
      <c r="Q196" s="261"/>
      <c r="R196" s="260"/>
      <c r="S196" s="262"/>
      <c r="T196" s="259"/>
      <c r="U196" s="261"/>
      <c r="V196" s="260"/>
      <c r="W196" s="262"/>
      <c r="X196" s="257"/>
      <c r="Y196" s="261"/>
      <c r="Z196" s="260"/>
      <c r="AA196" s="258"/>
      <c r="AB196" s="257"/>
      <c r="AC196" s="261"/>
      <c r="AD196" s="260"/>
      <c r="AE196" s="262"/>
      <c r="AF196" s="259"/>
      <c r="AG196" s="261"/>
      <c r="AH196" s="260"/>
      <c r="AI196" s="258"/>
      <c r="AJ196" s="260"/>
      <c r="AK196" s="261"/>
      <c r="AL196" s="260"/>
      <c r="AM196" s="258"/>
      <c r="AN196" s="260"/>
      <c r="AO196" s="258"/>
    </row>
    <row r="197" spans="1:41" x14ac:dyDescent="0.2">
      <c r="A197" s="435" t="s">
        <v>35</v>
      </c>
      <c r="B197" s="323" t="s">
        <v>990</v>
      </c>
      <c r="C197" s="328"/>
      <c r="D197" s="453">
        <v>156860</v>
      </c>
      <c r="E197" s="404">
        <v>9</v>
      </c>
      <c r="F197" s="257">
        <v>4050</v>
      </c>
      <c r="G197" s="261">
        <v>4200</v>
      </c>
      <c r="H197" s="257">
        <v>13950</v>
      </c>
      <c r="I197" s="261">
        <v>14700</v>
      </c>
      <c r="J197" s="257"/>
      <c r="K197" s="261"/>
      <c r="L197" s="257"/>
      <c r="M197" s="261"/>
      <c r="N197" s="283"/>
      <c r="O197" s="258"/>
      <c r="P197" s="259"/>
      <c r="Q197" s="261"/>
      <c r="R197" s="260"/>
      <c r="S197" s="262"/>
      <c r="T197" s="259"/>
      <c r="U197" s="261"/>
      <c r="V197" s="260"/>
      <c r="W197" s="262"/>
      <c r="X197" s="257"/>
      <c r="Y197" s="261"/>
      <c r="Z197" s="260"/>
      <c r="AA197" s="258"/>
      <c r="AB197" s="257"/>
      <c r="AC197" s="261"/>
      <c r="AD197" s="260"/>
      <c r="AE197" s="262"/>
      <c r="AF197" s="259"/>
      <c r="AG197" s="261"/>
      <c r="AH197" s="260"/>
      <c r="AI197" s="258"/>
      <c r="AJ197" s="260"/>
      <c r="AK197" s="261"/>
      <c r="AL197" s="260"/>
      <c r="AM197" s="258"/>
      <c r="AN197" s="260"/>
      <c r="AO197" s="258"/>
    </row>
    <row r="198" spans="1:41" x14ac:dyDescent="0.2">
      <c r="A198" s="435" t="s">
        <v>35</v>
      </c>
      <c r="B198" s="447" t="s">
        <v>991</v>
      </c>
      <c r="C198" s="448"/>
      <c r="D198" s="453">
        <v>157304</v>
      </c>
      <c r="E198" s="454">
        <v>9</v>
      </c>
      <c r="F198" s="257">
        <v>4050</v>
      </c>
      <c r="G198" s="261">
        <v>4200</v>
      </c>
      <c r="H198" s="257">
        <v>13950</v>
      </c>
      <c r="I198" s="261">
        <v>14700</v>
      </c>
      <c r="J198" s="257"/>
      <c r="K198" s="261"/>
      <c r="L198" s="257"/>
      <c r="M198" s="261"/>
      <c r="N198" s="283"/>
      <c r="O198" s="258"/>
      <c r="P198" s="259"/>
      <c r="Q198" s="261"/>
      <c r="R198" s="260"/>
      <c r="S198" s="262"/>
      <c r="T198" s="259"/>
      <c r="U198" s="261"/>
      <c r="V198" s="260"/>
      <c r="W198" s="262"/>
      <c r="X198" s="257"/>
      <c r="Y198" s="261"/>
      <c r="Z198" s="260"/>
      <c r="AA198" s="258"/>
      <c r="AB198" s="257"/>
      <c r="AC198" s="261"/>
      <c r="AD198" s="260"/>
      <c r="AE198" s="262"/>
      <c r="AF198" s="259"/>
      <c r="AG198" s="261"/>
      <c r="AH198" s="260"/>
      <c r="AI198" s="258"/>
      <c r="AJ198" s="260"/>
      <c r="AK198" s="261"/>
      <c r="AL198" s="260"/>
      <c r="AM198" s="258"/>
      <c r="AN198" s="260"/>
      <c r="AO198" s="258"/>
    </row>
    <row r="199" spans="1:41" x14ac:dyDescent="0.2">
      <c r="A199" s="435" t="s">
        <v>35</v>
      </c>
      <c r="B199" s="519" t="s">
        <v>992</v>
      </c>
      <c r="C199" s="448"/>
      <c r="D199" s="453">
        <v>157331</v>
      </c>
      <c r="E199" s="454">
        <v>9</v>
      </c>
      <c r="F199" s="257">
        <v>4050</v>
      </c>
      <c r="G199" s="261">
        <v>4200</v>
      </c>
      <c r="H199" s="257">
        <v>13950</v>
      </c>
      <c r="I199" s="261">
        <v>14700</v>
      </c>
      <c r="J199" s="257"/>
      <c r="K199" s="261"/>
      <c r="L199" s="257"/>
      <c r="M199" s="261"/>
      <c r="N199" s="283"/>
      <c r="O199" s="258"/>
      <c r="P199" s="259"/>
      <c r="Q199" s="261"/>
      <c r="R199" s="260"/>
      <c r="S199" s="262"/>
      <c r="T199" s="259"/>
      <c r="U199" s="261"/>
      <c r="V199" s="260"/>
      <c r="W199" s="262"/>
      <c r="X199" s="257"/>
      <c r="Y199" s="261"/>
      <c r="Z199" s="260"/>
      <c r="AA199" s="258"/>
      <c r="AB199" s="257"/>
      <c r="AC199" s="261"/>
      <c r="AD199" s="260"/>
      <c r="AE199" s="262"/>
      <c r="AF199" s="259"/>
      <c r="AG199" s="261"/>
      <c r="AH199" s="260"/>
      <c r="AI199" s="258"/>
      <c r="AJ199" s="260"/>
      <c r="AK199" s="261"/>
      <c r="AL199" s="260"/>
      <c r="AM199" s="258"/>
      <c r="AN199" s="260"/>
      <c r="AO199" s="258"/>
    </row>
    <row r="200" spans="1:41" x14ac:dyDescent="0.2">
      <c r="A200" s="435" t="s">
        <v>35</v>
      </c>
      <c r="B200" s="447" t="s">
        <v>993</v>
      </c>
      <c r="C200" s="516"/>
      <c r="D200" s="453">
        <v>247940</v>
      </c>
      <c r="E200" s="523">
        <v>9</v>
      </c>
      <c r="F200" s="257">
        <v>4050</v>
      </c>
      <c r="G200" s="261">
        <v>4200</v>
      </c>
      <c r="H200" s="257">
        <v>13950</v>
      </c>
      <c r="I200" s="261">
        <v>14700</v>
      </c>
      <c r="J200" s="257"/>
      <c r="K200" s="261"/>
      <c r="L200" s="257"/>
      <c r="M200" s="261"/>
      <c r="N200" s="283"/>
      <c r="O200" s="258"/>
      <c r="P200" s="259"/>
      <c r="Q200" s="261"/>
      <c r="R200" s="260"/>
      <c r="S200" s="262"/>
      <c r="T200" s="259"/>
      <c r="U200" s="261"/>
      <c r="V200" s="260"/>
      <c r="W200" s="262"/>
      <c r="X200" s="257"/>
      <c r="Y200" s="261"/>
      <c r="Z200" s="260"/>
      <c r="AA200" s="258"/>
      <c r="AB200" s="257"/>
      <c r="AC200" s="261"/>
      <c r="AD200" s="260"/>
      <c r="AE200" s="262"/>
      <c r="AF200" s="259"/>
      <c r="AG200" s="261"/>
      <c r="AH200" s="260"/>
      <c r="AI200" s="258"/>
      <c r="AJ200" s="260"/>
      <c r="AK200" s="261"/>
      <c r="AL200" s="260"/>
      <c r="AM200" s="258"/>
      <c r="AN200" s="260"/>
      <c r="AO200" s="258"/>
    </row>
    <row r="201" spans="1:41" x14ac:dyDescent="0.2">
      <c r="A201" s="435" t="s">
        <v>35</v>
      </c>
      <c r="B201" s="447" t="s">
        <v>994</v>
      </c>
      <c r="C201" s="324"/>
      <c r="D201" s="453">
        <v>157711</v>
      </c>
      <c r="E201" s="523">
        <v>9</v>
      </c>
      <c r="F201" s="257">
        <v>4050</v>
      </c>
      <c r="G201" s="261">
        <v>4200</v>
      </c>
      <c r="H201" s="257">
        <v>13950</v>
      </c>
      <c r="I201" s="261">
        <v>14700</v>
      </c>
      <c r="J201" s="257"/>
      <c r="K201" s="261"/>
      <c r="L201" s="257"/>
      <c r="M201" s="261"/>
      <c r="N201" s="283"/>
      <c r="O201" s="258"/>
      <c r="P201" s="259"/>
      <c r="Q201" s="261"/>
      <c r="R201" s="260"/>
      <c r="S201" s="262"/>
      <c r="T201" s="259"/>
      <c r="U201" s="261"/>
      <c r="V201" s="260"/>
      <c r="W201" s="262"/>
      <c r="X201" s="257"/>
      <c r="Y201" s="261"/>
      <c r="Z201" s="260"/>
      <c r="AA201" s="258"/>
      <c r="AB201" s="257"/>
      <c r="AC201" s="261"/>
      <c r="AD201" s="260"/>
      <c r="AE201" s="262"/>
      <c r="AF201" s="259"/>
      <c r="AG201" s="261"/>
      <c r="AH201" s="260"/>
      <c r="AI201" s="258"/>
      <c r="AJ201" s="260"/>
      <c r="AK201" s="261"/>
      <c r="AL201" s="260"/>
      <c r="AM201" s="258"/>
      <c r="AN201" s="260"/>
      <c r="AO201" s="258"/>
    </row>
    <row r="202" spans="1:41" x14ac:dyDescent="0.2">
      <c r="A202" s="435" t="s">
        <v>35</v>
      </c>
      <c r="B202" s="323" t="s">
        <v>995</v>
      </c>
      <c r="C202" s="324"/>
      <c r="D202" s="453">
        <v>157739</v>
      </c>
      <c r="E202" s="523">
        <v>9</v>
      </c>
      <c r="F202" s="257">
        <v>4050</v>
      </c>
      <c r="G202" s="261">
        <v>4200</v>
      </c>
      <c r="H202" s="257">
        <v>13950</v>
      </c>
      <c r="I202" s="261">
        <v>14700</v>
      </c>
      <c r="J202" s="257"/>
      <c r="K202" s="261"/>
      <c r="L202" s="257"/>
      <c r="M202" s="261"/>
      <c r="N202" s="283"/>
      <c r="O202" s="258"/>
      <c r="P202" s="259"/>
      <c r="Q202" s="261"/>
      <c r="R202" s="260"/>
      <c r="S202" s="262"/>
      <c r="T202" s="259"/>
      <c r="U202" s="261"/>
      <c r="V202" s="260"/>
      <c r="W202" s="262"/>
      <c r="X202" s="257"/>
      <c r="Y202" s="261"/>
      <c r="Z202" s="260"/>
      <c r="AA202" s="258"/>
      <c r="AB202" s="257"/>
      <c r="AC202" s="261"/>
      <c r="AD202" s="260"/>
      <c r="AE202" s="262"/>
      <c r="AF202" s="259"/>
      <c r="AG202" s="261"/>
      <c r="AH202" s="260"/>
      <c r="AI202" s="258"/>
      <c r="AJ202" s="260"/>
      <c r="AK202" s="261"/>
      <c r="AL202" s="260"/>
      <c r="AM202" s="258"/>
      <c r="AN202" s="260"/>
      <c r="AO202" s="258"/>
    </row>
    <row r="203" spans="1:41" x14ac:dyDescent="0.2">
      <c r="A203" s="435" t="s">
        <v>35</v>
      </c>
      <c r="B203" s="515" t="s">
        <v>996</v>
      </c>
      <c r="C203" s="516"/>
      <c r="D203" s="453">
        <v>157483</v>
      </c>
      <c r="E203" s="523">
        <v>9</v>
      </c>
      <c r="F203" s="257">
        <v>4050</v>
      </c>
      <c r="G203" s="261">
        <v>4200</v>
      </c>
      <c r="H203" s="257">
        <v>13950</v>
      </c>
      <c r="I203" s="261">
        <v>14700</v>
      </c>
      <c r="J203" s="257"/>
      <c r="K203" s="261"/>
      <c r="L203" s="257"/>
      <c r="M203" s="261"/>
      <c r="N203" s="283"/>
      <c r="O203" s="258"/>
      <c r="P203" s="259"/>
      <c r="Q203" s="261"/>
      <c r="R203" s="260"/>
      <c r="S203" s="262"/>
      <c r="T203" s="259"/>
      <c r="U203" s="261"/>
      <c r="V203" s="260"/>
      <c r="W203" s="262"/>
      <c r="X203" s="257"/>
      <c r="Y203" s="261"/>
      <c r="Z203" s="260"/>
      <c r="AA203" s="258"/>
      <c r="AB203" s="257"/>
      <c r="AC203" s="261"/>
      <c r="AD203" s="260"/>
      <c r="AE203" s="262"/>
      <c r="AF203" s="259"/>
      <c r="AG203" s="261"/>
      <c r="AH203" s="260"/>
      <c r="AI203" s="258"/>
      <c r="AJ203" s="260"/>
      <c r="AK203" s="261"/>
      <c r="AL203" s="260"/>
      <c r="AM203" s="258"/>
      <c r="AN203" s="260"/>
      <c r="AO203" s="258"/>
    </row>
    <row r="204" spans="1:41" x14ac:dyDescent="0.2">
      <c r="A204" s="435" t="s">
        <v>35</v>
      </c>
      <c r="B204" s="515" t="s">
        <v>998</v>
      </c>
      <c r="C204" s="516"/>
      <c r="D204" s="453">
        <v>156851</v>
      </c>
      <c r="E204" s="523">
        <v>10</v>
      </c>
      <c r="F204" s="257">
        <v>4050</v>
      </c>
      <c r="G204" s="261">
        <v>4200</v>
      </c>
      <c r="H204" s="257">
        <v>13950</v>
      </c>
      <c r="I204" s="261">
        <v>14700</v>
      </c>
      <c r="J204" s="257"/>
      <c r="K204" s="261"/>
      <c r="L204" s="257"/>
      <c r="M204" s="261"/>
      <c r="N204" s="283"/>
      <c r="O204" s="258"/>
      <c r="P204" s="259"/>
      <c r="Q204" s="261"/>
      <c r="R204" s="260"/>
      <c r="S204" s="262"/>
      <c r="T204" s="259"/>
      <c r="U204" s="261"/>
      <c r="V204" s="260"/>
      <c r="W204" s="262"/>
      <c r="X204" s="257"/>
      <c r="Y204" s="261"/>
      <c r="Z204" s="260"/>
      <c r="AA204" s="258"/>
      <c r="AB204" s="257"/>
      <c r="AC204" s="261"/>
      <c r="AD204" s="260"/>
      <c r="AE204" s="262"/>
      <c r="AF204" s="259"/>
      <c r="AG204" s="261"/>
      <c r="AH204" s="260"/>
      <c r="AI204" s="258"/>
      <c r="AJ204" s="260"/>
      <c r="AK204" s="261"/>
      <c r="AL204" s="260"/>
      <c r="AM204" s="258"/>
      <c r="AN204" s="260"/>
      <c r="AO204" s="258"/>
    </row>
    <row r="205" spans="1:41" x14ac:dyDescent="0.2">
      <c r="A205" s="435" t="s">
        <v>35</v>
      </c>
      <c r="B205" s="515" t="s">
        <v>1000</v>
      </c>
      <c r="C205" s="448"/>
      <c r="D205" s="453">
        <v>157438</v>
      </c>
      <c r="E205" s="454">
        <v>12</v>
      </c>
      <c r="F205" s="257">
        <v>4050</v>
      </c>
      <c r="G205" s="261">
        <v>4200</v>
      </c>
      <c r="H205" s="257">
        <v>13950</v>
      </c>
      <c r="I205" s="261">
        <v>14700</v>
      </c>
      <c r="J205" s="257"/>
      <c r="K205" s="261"/>
      <c r="L205" s="257"/>
      <c r="M205" s="261"/>
      <c r="N205" s="283"/>
      <c r="O205" s="258"/>
      <c r="P205" s="259"/>
      <c r="Q205" s="261"/>
      <c r="R205" s="260"/>
      <c r="S205" s="262"/>
      <c r="T205" s="259"/>
      <c r="U205" s="261"/>
      <c r="V205" s="260"/>
      <c r="W205" s="262"/>
      <c r="X205" s="257"/>
      <c r="Y205" s="261"/>
      <c r="Z205" s="260"/>
      <c r="AA205" s="258"/>
      <c r="AB205" s="257"/>
      <c r="AC205" s="261"/>
      <c r="AD205" s="260"/>
      <c r="AE205" s="262"/>
      <c r="AF205" s="259"/>
      <c r="AG205" s="261"/>
      <c r="AH205" s="260"/>
      <c r="AI205" s="258"/>
      <c r="AJ205" s="260"/>
      <c r="AK205" s="261"/>
      <c r="AL205" s="260"/>
      <c r="AM205" s="258"/>
      <c r="AN205" s="260"/>
      <c r="AO205" s="258"/>
    </row>
    <row r="206" spans="1:41" x14ac:dyDescent="0.2">
      <c r="A206" s="435" t="s">
        <v>35</v>
      </c>
      <c r="B206" s="520" t="s">
        <v>999</v>
      </c>
      <c r="C206" s="516"/>
      <c r="D206" s="453">
        <v>156338</v>
      </c>
      <c r="E206" s="523">
        <v>12</v>
      </c>
      <c r="F206" s="257">
        <v>4050</v>
      </c>
      <c r="G206" s="261">
        <v>4200</v>
      </c>
      <c r="H206" s="257">
        <v>13950</v>
      </c>
      <c r="I206" s="261">
        <v>14700</v>
      </c>
      <c r="J206" s="257"/>
      <c r="K206" s="261"/>
      <c r="L206" s="257"/>
      <c r="M206" s="261"/>
      <c r="N206" s="283"/>
      <c r="O206" s="258"/>
      <c r="P206" s="259"/>
      <c r="Q206" s="261"/>
      <c r="R206" s="260"/>
      <c r="S206" s="262"/>
      <c r="T206" s="259"/>
      <c r="U206" s="261"/>
      <c r="V206" s="260"/>
      <c r="W206" s="262"/>
      <c r="X206" s="257"/>
      <c r="Y206" s="261"/>
      <c r="Z206" s="260"/>
      <c r="AA206" s="258"/>
      <c r="AB206" s="257"/>
      <c r="AC206" s="261"/>
      <c r="AD206" s="260"/>
      <c r="AE206" s="262"/>
      <c r="AF206" s="259"/>
      <c r="AG206" s="261"/>
      <c r="AH206" s="260"/>
      <c r="AI206" s="258"/>
      <c r="AJ206" s="260"/>
      <c r="AK206" s="261"/>
      <c r="AL206" s="260"/>
      <c r="AM206" s="258"/>
      <c r="AN206" s="260"/>
      <c r="AO206" s="258"/>
    </row>
    <row r="207" spans="1:41" x14ac:dyDescent="0.2">
      <c r="A207" s="279" t="s">
        <v>71</v>
      </c>
      <c r="B207" s="280" t="s">
        <v>414</v>
      </c>
      <c r="C207" s="287"/>
      <c r="D207" s="298">
        <v>159391</v>
      </c>
      <c r="E207" s="299">
        <v>1</v>
      </c>
      <c r="F207" s="257">
        <v>6354</v>
      </c>
      <c r="G207" s="261">
        <v>6989</v>
      </c>
      <c r="H207" s="257">
        <v>19362</v>
      </c>
      <c r="I207" s="261">
        <v>22265</v>
      </c>
      <c r="J207" s="257">
        <v>7202</v>
      </c>
      <c r="K207" s="261">
        <v>7921</v>
      </c>
      <c r="L207" s="257">
        <v>20331</v>
      </c>
      <c r="M207" s="261">
        <v>23380</v>
      </c>
      <c r="N207" s="283">
        <v>17594</v>
      </c>
      <c r="O207" s="258">
        <v>18738</v>
      </c>
      <c r="P207" s="259">
        <v>33920</v>
      </c>
      <c r="Q207" s="261">
        <v>36125</v>
      </c>
      <c r="R207" s="260"/>
      <c r="S207" s="262"/>
      <c r="T207" s="259"/>
      <c r="U207" s="261"/>
      <c r="V207" s="260"/>
      <c r="W207" s="262"/>
      <c r="X207" s="257"/>
      <c r="Y207" s="261"/>
      <c r="Z207" s="260"/>
      <c r="AA207" s="258"/>
      <c r="AB207" s="257"/>
      <c r="AC207" s="261"/>
      <c r="AD207" s="260"/>
      <c r="AE207" s="262"/>
      <c r="AF207" s="259"/>
      <c r="AG207" s="261"/>
      <c r="AH207" s="260"/>
      <c r="AI207" s="258"/>
      <c r="AJ207" s="260"/>
      <c r="AK207" s="261"/>
      <c r="AL207" s="260">
        <v>17795</v>
      </c>
      <c r="AM207" s="258">
        <v>19577</v>
      </c>
      <c r="AN207" s="260"/>
      <c r="AO207" s="258">
        <v>45377</v>
      </c>
    </row>
    <row r="208" spans="1:41" x14ac:dyDescent="0.2">
      <c r="A208" s="279" t="s">
        <v>71</v>
      </c>
      <c r="B208" s="284" t="s">
        <v>415</v>
      </c>
      <c r="C208" s="287"/>
      <c r="D208" s="298">
        <v>159647</v>
      </c>
      <c r="E208" s="299">
        <v>2</v>
      </c>
      <c r="F208" s="257">
        <v>5896</v>
      </c>
      <c r="G208" s="261">
        <v>6574</v>
      </c>
      <c r="H208" s="257">
        <v>13021</v>
      </c>
      <c r="I208" s="261">
        <v>15196</v>
      </c>
      <c r="J208" s="257">
        <v>6478</v>
      </c>
      <c r="K208" s="261">
        <v>7039</v>
      </c>
      <c r="L208" s="257">
        <v>11989</v>
      </c>
      <c r="M208" s="261">
        <v>13708</v>
      </c>
      <c r="N208" s="283"/>
      <c r="O208" s="258"/>
      <c r="P208" s="259"/>
      <c r="Q208" s="261"/>
      <c r="R208" s="260"/>
      <c r="S208" s="262"/>
      <c r="T208" s="259"/>
      <c r="U208" s="261"/>
      <c r="V208" s="260"/>
      <c r="W208" s="262"/>
      <c r="X208" s="257"/>
      <c r="Y208" s="261"/>
      <c r="Z208" s="260"/>
      <c r="AA208" s="258"/>
      <c r="AB208" s="257"/>
      <c r="AC208" s="261"/>
      <c r="AD208" s="260"/>
      <c r="AE208" s="262"/>
      <c r="AF208" s="259"/>
      <c r="AG208" s="261"/>
      <c r="AH208" s="260"/>
      <c r="AI208" s="258"/>
      <c r="AJ208" s="260"/>
      <c r="AK208" s="261"/>
      <c r="AL208" s="260"/>
      <c r="AM208" s="258"/>
      <c r="AN208" s="260"/>
      <c r="AO208" s="258"/>
    </row>
    <row r="209" spans="1:41" x14ac:dyDescent="0.2">
      <c r="A209" s="279" t="s">
        <v>71</v>
      </c>
      <c r="B209" s="280" t="s">
        <v>416</v>
      </c>
      <c r="C209" s="287"/>
      <c r="D209" s="298">
        <v>160658</v>
      </c>
      <c r="E209" s="299">
        <v>2</v>
      </c>
      <c r="F209" s="257">
        <v>4882</v>
      </c>
      <c r="G209" s="261">
        <v>5392</v>
      </c>
      <c r="H209" s="257">
        <v>13504</v>
      </c>
      <c r="I209" s="261">
        <v>14362</v>
      </c>
      <c r="J209" s="257">
        <v>5590</v>
      </c>
      <c r="K209" s="261">
        <v>6160</v>
      </c>
      <c r="L209" s="257">
        <v>14212</v>
      </c>
      <c r="M209" s="261">
        <v>15130</v>
      </c>
      <c r="N209" s="283"/>
      <c r="O209" s="258"/>
      <c r="P209" s="259"/>
      <c r="Q209" s="261"/>
      <c r="R209" s="260"/>
      <c r="S209" s="262"/>
      <c r="T209" s="259"/>
      <c r="U209" s="261"/>
      <c r="V209" s="260"/>
      <c r="W209" s="262"/>
      <c r="X209" s="257"/>
      <c r="Y209" s="261"/>
      <c r="Z209" s="260"/>
      <c r="AA209" s="258"/>
      <c r="AB209" s="257"/>
      <c r="AC209" s="261"/>
      <c r="AD209" s="260"/>
      <c r="AE209" s="262"/>
      <c r="AF209" s="259"/>
      <c r="AG209" s="261"/>
      <c r="AH209" s="260"/>
      <c r="AI209" s="258"/>
      <c r="AJ209" s="260"/>
      <c r="AK209" s="261"/>
      <c r="AL209" s="260"/>
      <c r="AM209" s="258"/>
      <c r="AN209" s="260"/>
      <c r="AO209" s="258"/>
    </row>
    <row r="210" spans="1:41" x14ac:dyDescent="0.2">
      <c r="A210" s="279" t="s">
        <v>71</v>
      </c>
      <c r="B210" s="284" t="s">
        <v>417</v>
      </c>
      <c r="C210" s="287"/>
      <c r="D210" s="298">
        <v>159939</v>
      </c>
      <c r="E210" s="299">
        <v>2</v>
      </c>
      <c r="F210" s="257">
        <v>5257</v>
      </c>
      <c r="G210" s="261">
        <v>5922</v>
      </c>
      <c r="H210" s="257">
        <v>16781</v>
      </c>
      <c r="I210" s="261">
        <v>17934</v>
      </c>
      <c r="J210" s="257">
        <v>6006</v>
      </c>
      <c r="K210" s="261">
        <v>6642</v>
      </c>
      <c r="L210" s="257">
        <v>17530</v>
      </c>
      <c r="M210" s="261">
        <v>18654</v>
      </c>
      <c r="N210" s="283"/>
      <c r="O210" s="258"/>
      <c r="P210" s="259"/>
      <c r="Q210" s="261"/>
      <c r="R210" s="260"/>
      <c r="S210" s="262"/>
      <c r="T210" s="259"/>
      <c r="U210" s="261"/>
      <c r="V210" s="260"/>
      <c r="W210" s="262"/>
      <c r="X210" s="257"/>
      <c r="Y210" s="261"/>
      <c r="Z210" s="260"/>
      <c r="AA210" s="258"/>
      <c r="AB210" s="257"/>
      <c r="AC210" s="261"/>
      <c r="AD210" s="260"/>
      <c r="AE210" s="262"/>
      <c r="AF210" s="259"/>
      <c r="AG210" s="261"/>
      <c r="AH210" s="260"/>
      <c r="AI210" s="258"/>
      <c r="AJ210" s="260"/>
      <c r="AK210" s="261"/>
      <c r="AL210" s="260"/>
      <c r="AM210" s="258"/>
      <c r="AN210" s="260"/>
      <c r="AO210" s="258"/>
    </row>
    <row r="211" spans="1:41" x14ac:dyDescent="0.2">
      <c r="A211" s="279" t="s">
        <v>71</v>
      </c>
      <c r="B211" s="284" t="s">
        <v>418</v>
      </c>
      <c r="C211" s="287"/>
      <c r="D211" s="298">
        <v>160612</v>
      </c>
      <c r="E211" s="299">
        <v>3</v>
      </c>
      <c r="F211" s="257">
        <v>4634</v>
      </c>
      <c r="G211" s="261">
        <v>5311</v>
      </c>
      <c r="H211" s="257">
        <v>14139</v>
      </c>
      <c r="I211" s="261">
        <v>16170</v>
      </c>
      <c r="J211" s="257">
        <v>5178</v>
      </c>
      <c r="K211" s="261">
        <v>5855</v>
      </c>
      <c r="L211" s="257">
        <v>14683</v>
      </c>
      <c r="M211" s="261">
        <v>16714</v>
      </c>
      <c r="N211" s="283"/>
      <c r="O211" s="258"/>
      <c r="P211" s="259"/>
      <c r="Q211" s="261"/>
      <c r="R211" s="260"/>
      <c r="S211" s="262"/>
      <c r="T211" s="259"/>
      <c r="U211" s="261"/>
      <c r="V211" s="260"/>
      <c r="W211" s="262"/>
      <c r="X211" s="257"/>
      <c r="Y211" s="261"/>
      <c r="Z211" s="260"/>
      <c r="AA211" s="258"/>
      <c r="AB211" s="257"/>
      <c r="AC211" s="261"/>
      <c r="AD211" s="260"/>
      <c r="AE211" s="262"/>
      <c r="AF211" s="259"/>
      <c r="AG211" s="261"/>
      <c r="AH211" s="260"/>
      <c r="AI211" s="258"/>
      <c r="AJ211" s="260"/>
      <c r="AK211" s="261"/>
      <c r="AL211" s="260"/>
      <c r="AM211" s="258"/>
      <c r="AN211" s="260"/>
      <c r="AO211" s="258"/>
    </row>
    <row r="212" spans="1:41" x14ac:dyDescent="0.2">
      <c r="A212" s="279" t="s">
        <v>71</v>
      </c>
      <c r="B212" s="284" t="s">
        <v>419</v>
      </c>
      <c r="C212" s="287" t="s">
        <v>448</v>
      </c>
      <c r="D212" s="298">
        <v>160621</v>
      </c>
      <c r="E212" s="299">
        <v>3</v>
      </c>
      <c r="F212" s="257">
        <v>5074</v>
      </c>
      <c r="G212" s="261">
        <v>5810</v>
      </c>
      <c r="H212" s="257">
        <v>11612</v>
      </c>
      <c r="I212" s="261">
        <v>13132</v>
      </c>
      <c r="J212" s="257">
        <v>5954</v>
      </c>
      <c r="K212" s="261">
        <v>6780</v>
      </c>
      <c r="L212" s="257">
        <v>11860</v>
      </c>
      <c r="M212" s="261">
        <v>13394</v>
      </c>
      <c r="N212" s="283">
        <v>9994</v>
      </c>
      <c r="O212" s="258">
        <v>10946</v>
      </c>
      <c r="P212" s="259">
        <v>16594</v>
      </c>
      <c r="Q212" s="261">
        <v>18546</v>
      </c>
      <c r="R212" s="260"/>
      <c r="S212" s="262"/>
      <c r="T212" s="259"/>
      <c r="U212" s="261"/>
      <c r="V212" s="260"/>
      <c r="W212" s="262"/>
      <c r="X212" s="257"/>
      <c r="Y212" s="261"/>
      <c r="Z212" s="260"/>
      <c r="AA212" s="258"/>
      <c r="AB212" s="257"/>
      <c r="AC212" s="261"/>
      <c r="AD212" s="260"/>
      <c r="AE212" s="262"/>
      <c r="AF212" s="259"/>
      <c r="AG212" s="261"/>
      <c r="AH212" s="260"/>
      <c r="AI212" s="258"/>
      <c r="AJ212" s="260"/>
      <c r="AK212" s="261"/>
      <c r="AL212" s="260"/>
      <c r="AM212" s="258"/>
      <c r="AN212" s="260"/>
      <c r="AO212" s="258"/>
    </row>
    <row r="213" spans="1:41" x14ac:dyDescent="0.2">
      <c r="A213" s="279" t="s">
        <v>71</v>
      </c>
      <c r="B213" s="280" t="s">
        <v>420</v>
      </c>
      <c r="C213" s="287"/>
      <c r="D213" s="298">
        <v>159993</v>
      </c>
      <c r="E213" s="299">
        <v>3</v>
      </c>
      <c r="F213" s="257">
        <v>5101</v>
      </c>
      <c r="G213" s="261">
        <v>5443</v>
      </c>
      <c r="H213" s="257">
        <v>13047</v>
      </c>
      <c r="I213" s="261">
        <v>14263</v>
      </c>
      <c r="J213" s="257">
        <v>5059</v>
      </c>
      <c r="K213" s="261">
        <v>5921</v>
      </c>
      <c r="L213" s="257">
        <v>13013</v>
      </c>
      <c r="M213" s="261">
        <v>14751</v>
      </c>
      <c r="N213" s="283"/>
      <c r="O213" s="258"/>
      <c r="P213" s="259"/>
      <c r="Q213" s="261"/>
      <c r="R213" s="260"/>
      <c r="S213" s="262"/>
      <c r="T213" s="259"/>
      <c r="U213" s="261"/>
      <c r="V213" s="260"/>
      <c r="W213" s="262"/>
      <c r="X213" s="257"/>
      <c r="Y213" s="261"/>
      <c r="Z213" s="260">
        <v>17527</v>
      </c>
      <c r="AA213" s="258">
        <v>18611</v>
      </c>
      <c r="AB213" s="257">
        <v>30813</v>
      </c>
      <c r="AC213" s="261">
        <v>33358</v>
      </c>
      <c r="AD213" s="260"/>
      <c r="AE213" s="262"/>
      <c r="AF213" s="259"/>
      <c r="AG213" s="261"/>
      <c r="AH213" s="260"/>
      <c r="AI213" s="258"/>
      <c r="AJ213" s="260"/>
      <c r="AK213" s="261"/>
      <c r="AL213" s="260"/>
      <c r="AM213" s="258"/>
      <c r="AN213" s="260"/>
      <c r="AO213" s="258"/>
    </row>
    <row r="214" spans="1:41" x14ac:dyDescent="0.2">
      <c r="A214" s="279" t="s">
        <v>71</v>
      </c>
      <c r="B214" s="280" t="s">
        <v>421</v>
      </c>
      <c r="C214" s="287"/>
      <c r="D214" s="298">
        <v>159009</v>
      </c>
      <c r="E214" s="299">
        <v>4</v>
      </c>
      <c r="F214" s="257">
        <v>4886</v>
      </c>
      <c r="G214" s="261">
        <v>5274</v>
      </c>
      <c r="H214" s="257">
        <v>12099</v>
      </c>
      <c r="I214" s="261">
        <v>13644</v>
      </c>
      <c r="J214" s="257">
        <v>6028</v>
      </c>
      <c r="K214" s="261">
        <v>5261</v>
      </c>
      <c r="L214" s="257">
        <v>13241</v>
      </c>
      <c r="M214" s="261">
        <v>13631</v>
      </c>
      <c r="N214" s="283"/>
      <c r="O214" s="258"/>
      <c r="P214" s="259"/>
      <c r="Q214" s="261"/>
      <c r="R214" s="260"/>
      <c r="S214" s="262"/>
      <c r="T214" s="259"/>
      <c r="U214" s="261"/>
      <c r="V214" s="260"/>
      <c r="W214" s="262"/>
      <c r="X214" s="257"/>
      <c r="Y214" s="261"/>
      <c r="Z214" s="260"/>
      <c r="AA214" s="258"/>
      <c r="AB214" s="257"/>
      <c r="AC214" s="261"/>
      <c r="AD214" s="260"/>
      <c r="AE214" s="262"/>
      <c r="AF214" s="259"/>
      <c r="AG214" s="261"/>
      <c r="AH214" s="260"/>
      <c r="AI214" s="258"/>
      <c r="AJ214" s="260"/>
      <c r="AK214" s="261"/>
      <c r="AL214" s="260"/>
      <c r="AM214" s="258"/>
      <c r="AN214" s="260"/>
      <c r="AO214" s="258"/>
    </row>
    <row r="215" spans="1:41" x14ac:dyDescent="0.2">
      <c r="A215" s="279" t="s">
        <v>71</v>
      </c>
      <c r="B215" s="280" t="s">
        <v>422</v>
      </c>
      <c r="C215" s="287"/>
      <c r="D215" s="298">
        <v>159416</v>
      </c>
      <c r="E215" s="299">
        <v>4</v>
      </c>
      <c r="F215" s="257">
        <v>4674</v>
      </c>
      <c r="G215" s="261">
        <v>5123</v>
      </c>
      <c r="H215" s="257">
        <v>11410</v>
      </c>
      <c r="I215" s="261">
        <v>11859</v>
      </c>
      <c r="J215" s="257">
        <v>6006</v>
      </c>
      <c r="K215" s="261">
        <v>6650</v>
      </c>
      <c r="L215" s="257">
        <v>14565</v>
      </c>
      <c r="M215" s="261">
        <v>15209</v>
      </c>
      <c r="N215" s="283"/>
      <c r="O215" s="258"/>
      <c r="P215" s="259"/>
      <c r="Q215" s="261"/>
      <c r="R215" s="260"/>
      <c r="S215" s="262"/>
      <c r="T215" s="259"/>
      <c r="U215" s="261"/>
      <c r="V215" s="260"/>
      <c r="W215" s="262"/>
      <c r="X215" s="257"/>
      <c r="Y215" s="261"/>
      <c r="Z215" s="260"/>
      <c r="AA215" s="258"/>
      <c r="AB215" s="257"/>
      <c r="AC215" s="261"/>
      <c r="AD215" s="260"/>
      <c r="AE215" s="262"/>
      <c r="AF215" s="259"/>
      <c r="AG215" s="261"/>
      <c r="AH215" s="260"/>
      <c r="AI215" s="258"/>
      <c r="AJ215" s="260"/>
      <c r="AK215" s="261"/>
      <c r="AL215" s="260"/>
      <c r="AM215" s="258"/>
      <c r="AN215" s="260"/>
      <c r="AO215" s="258"/>
    </row>
    <row r="216" spans="1:41" x14ac:dyDescent="0.2">
      <c r="A216" s="279" t="s">
        <v>71</v>
      </c>
      <c r="B216" s="284" t="s">
        <v>423</v>
      </c>
      <c r="C216" s="287"/>
      <c r="D216" s="298">
        <v>159717</v>
      </c>
      <c r="E216" s="299">
        <v>4</v>
      </c>
      <c r="F216" s="257">
        <v>4383</v>
      </c>
      <c r="G216" s="261">
        <v>5088</v>
      </c>
      <c r="H216" s="257">
        <v>13205</v>
      </c>
      <c r="I216" s="261">
        <v>15170</v>
      </c>
      <c r="J216" s="257">
        <v>4867</v>
      </c>
      <c r="K216" s="261">
        <v>5518</v>
      </c>
      <c r="L216" s="257">
        <v>13689</v>
      </c>
      <c r="M216" s="261">
        <v>15600</v>
      </c>
      <c r="N216" s="283"/>
      <c r="O216" s="258"/>
      <c r="P216" s="259"/>
      <c r="Q216" s="261"/>
      <c r="R216" s="260"/>
      <c r="S216" s="262"/>
      <c r="T216" s="259"/>
      <c r="U216" s="261"/>
      <c r="V216" s="260"/>
      <c r="W216" s="262"/>
      <c r="X216" s="257"/>
      <c r="Y216" s="261"/>
      <c r="Z216" s="260"/>
      <c r="AA216" s="258"/>
      <c r="AB216" s="257"/>
      <c r="AC216" s="261"/>
      <c r="AD216" s="260"/>
      <c r="AE216" s="262"/>
      <c r="AF216" s="259"/>
      <c r="AG216" s="261"/>
      <c r="AH216" s="260"/>
      <c r="AI216" s="258"/>
      <c r="AJ216" s="260"/>
      <c r="AK216" s="261"/>
      <c r="AL216" s="260"/>
      <c r="AM216" s="258"/>
      <c r="AN216" s="260"/>
      <c r="AO216" s="258"/>
    </row>
    <row r="217" spans="1:41" x14ac:dyDescent="0.2">
      <c r="A217" s="279" t="s">
        <v>71</v>
      </c>
      <c r="B217" s="284" t="s">
        <v>424</v>
      </c>
      <c r="C217" s="287"/>
      <c r="D217" s="298">
        <v>159966</v>
      </c>
      <c r="E217" s="299">
        <v>4</v>
      </c>
      <c r="F217" s="257">
        <v>4737</v>
      </c>
      <c r="G217" s="261">
        <v>5679</v>
      </c>
      <c r="H217" s="257">
        <v>12687</v>
      </c>
      <c r="I217" s="261">
        <v>14529</v>
      </c>
      <c r="J217" s="257">
        <v>5595</v>
      </c>
      <c r="K217" s="261">
        <v>6606</v>
      </c>
      <c r="L217" s="257">
        <v>13545</v>
      </c>
      <c r="M217" s="261">
        <v>15456</v>
      </c>
      <c r="N217" s="283"/>
      <c r="O217" s="258"/>
      <c r="P217" s="259"/>
      <c r="Q217" s="261"/>
      <c r="R217" s="260"/>
      <c r="S217" s="262"/>
      <c r="T217" s="259"/>
      <c r="U217" s="261"/>
      <c r="V217" s="260"/>
      <c r="W217" s="262"/>
      <c r="X217" s="257"/>
      <c r="Y217" s="261"/>
      <c r="Z217" s="260"/>
      <c r="AA217" s="258"/>
      <c r="AB217" s="257"/>
      <c r="AC217" s="261"/>
      <c r="AD217" s="260"/>
      <c r="AE217" s="262"/>
      <c r="AF217" s="259"/>
      <c r="AG217" s="261"/>
      <c r="AH217" s="260"/>
      <c r="AI217" s="258"/>
      <c r="AJ217" s="260"/>
      <c r="AK217" s="261"/>
      <c r="AL217" s="260"/>
      <c r="AM217" s="258"/>
      <c r="AN217" s="260"/>
      <c r="AO217" s="258"/>
    </row>
    <row r="218" spans="1:41" x14ac:dyDescent="0.2">
      <c r="A218" s="279" t="s">
        <v>71</v>
      </c>
      <c r="B218" s="280" t="s">
        <v>425</v>
      </c>
      <c r="C218" s="287"/>
      <c r="D218" s="298">
        <v>160038</v>
      </c>
      <c r="E218" s="299">
        <v>4</v>
      </c>
      <c r="F218" s="257">
        <v>5023</v>
      </c>
      <c r="G218" s="261">
        <v>5531</v>
      </c>
      <c r="H218" s="257">
        <v>13593</v>
      </c>
      <c r="I218" s="261">
        <v>14897</v>
      </c>
      <c r="J218" s="257">
        <v>5740</v>
      </c>
      <c r="K218" s="261">
        <v>6302</v>
      </c>
      <c r="L218" s="257">
        <v>14310</v>
      </c>
      <c r="M218" s="261">
        <v>15668</v>
      </c>
      <c r="N218" s="283"/>
      <c r="O218" s="258"/>
      <c r="P218" s="259"/>
      <c r="Q218" s="261"/>
      <c r="R218" s="260"/>
      <c r="S218" s="262"/>
      <c r="T218" s="259"/>
      <c r="U218" s="261"/>
      <c r="V218" s="260"/>
      <c r="W218" s="262"/>
      <c r="X218" s="257"/>
      <c r="Y218" s="261"/>
      <c r="Z218" s="260"/>
      <c r="AA218" s="258"/>
      <c r="AB218" s="257"/>
      <c r="AC218" s="261"/>
      <c r="AD218" s="260"/>
      <c r="AE218" s="262"/>
      <c r="AF218" s="259"/>
      <c r="AG218" s="261"/>
      <c r="AH218" s="260"/>
      <c r="AI218" s="258"/>
      <c r="AJ218" s="260"/>
      <c r="AK218" s="261"/>
      <c r="AL218" s="260"/>
      <c r="AM218" s="258"/>
      <c r="AN218" s="260"/>
      <c r="AO218" s="258"/>
    </row>
    <row r="219" spans="1:41" x14ac:dyDescent="0.2">
      <c r="A219" s="279" t="s">
        <v>71</v>
      </c>
      <c r="B219" s="286" t="s">
        <v>426</v>
      </c>
      <c r="C219" s="287" t="s">
        <v>449</v>
      </c>
      <c r="D219" s="298">
        <v>160630</v>
      </c>
      <c r="E219" s="299">
        <v>4</v>
      </c>
      <c r="F219" s="257">
        <v>4040</v>
      </c>
      <c r="G219" s="261">
        <v>4372</v>
      </c>
      <c r="H219" s="257">
        <v>8488</v>
      </c>
      <c r="I219" s="261">
        <v>9664</v>
      </c>
      <c r="J219" s="257">
        <v>5128</v>
      </c>
      <c r="K219" s="261">
        <v>5593</v>
      </c>
      <c r="L219" s="257">
        <v>8596</v>
      </c>
      <c r="M219" s="261">
        <v>9719</v>
      </c>
      <c r="N219" s="283"/>
      <c r="O219" s="258"/>
      <c r="P219" s="259"/>
      <c r="Q219" s="261"/>
      <c r="R219" s="260"/>
      <c r="S219" s="262"/>
      <c r="T219" s="259"/>
      <c r="U219" s="261"/>
      <c r="V219" s="260"/>
      <c r="W219" s="262"/>
      <c r="X219" s="257"/>
      <c r="Y219" s="261"/>
      <c r="Z219" s="260"/>
      <c r="AA219" s="258"/>
      <c r="AB219" s="257"/>
      <c r="AC219" s="261"/>
      <c r="AD219" s="260"/>
      <c r="AE219" s="262"/>
      <c r="AF219" s="259"/>
      <c r="AG219" s="261"/>
      <c r="AH219" s="260"/>
      <c r="AI219" s="258"/>
      <c r="AJ219" s="260"/>
      <c r="AK219" s="261"/>
      <c r="AL219" s="260"/>
      <c r="AM219" s="258"/>
      <c r="AN219" s="260"/>
      <c r="AO219" s="258"/>
    </row>
    <row r="220" spans="1:41" x14ac:dyDescent="0.2">
      <c r="A220" s="279" t="s">
        <v>71</v>
      </c>
      <c r="B220" s="286" t="s">
        <v>427</v>
      </c>
      <c r="C220" s="288"/>
      <c r="D220" s="298">
        <v>159382</v>
      </c>
      <c r="E220" s="300">
        <v>6</v>
      </c>
      <c r="F220" s="257">
        <v>4195</v>
      </c>
      <c r="G220" s="261">
        <v>4629</v>
      </c>
      <c r="H220" s="257">
        <v>8173</v>
      </c>
      <c r="I220" s="261">
        <v>9412</v>
      </c>
      <c r="J220" s="257"/>
      <c r="K220" s="261"/>
      <c r="L220" s="257"/>
      <c r="M220" s="261"/>
      <c r="N220" s="283"/>
      <c r="O220" s="258"/>
      <c r="P220" s="259"/>
      <c r="Q220" s="261"/>
      <c r="R220" s="260"/>
      <c r="S220" s="262"/>
      <c r="T220" s="259"/>
      <c r="U220" s="261"/>
      <c r="V220" s="260"/>
      <c r="W220" s="262"/>
      <c r="X220" s="257"/>
      <c r="Y220" s="261"/>
      <c r="Z220" s="260"/>
      <c r="AA220" s="258"/>
      <c r="AB220" s="257"/>
      <c r="AC220" s="261"/>
      <c r="AD220" s="260"/>
      <c r="AE220" s="262"/>
      <c r="AF220" s="259"/>
      <c r="AG220" s="261"/>
      <c r="AH220" s="260"/>
      <c r="AI220" s="258"/>
      <c r="AJ220" s="260"/>
      <c r="AK220" s="261"/>
      <c r="AL220" s="260"/>
      <c r="AM220" s="258"/>
      <c r="AN220" s="260"/>
      <c r="AO220" s="258"/>
    </row>
    <row r="221" spans="1:41" x14ac:dyDescent="0.2">
      <c r="A221" s="279" t="s">
        <v>71</v>
      </c>
      <c r="B221" s="290" t="s">
        <v>428</v>
      </c>
      <c r="C221" s="291"/>
      <c r="D221" s="298">
        <v>437103</v>
      </c>
      <c r="E221" s="301">
        <v>8</v>
      </c>
      <c r="F221" s="257">
        <v>2832</v>
      </c>
      <c r="G221" s="261">
        <v>3091</v>
      </c>
      <c r="H221" s="257">
        <v>6122</v>
      </c>
      <c r="I221" s="261">
        <v>6995</v>
      </c>
      <c r="J221" s="257"/>
      <c r="K221" s="261"/>
      <c r="L221" s="257"/>
      <c r="M221" s="261"/>
      <c r="N221" s="283"/>
      <c r="O221" s="258"/>
      <c r="P221" s="259"/>
      <c r="Q221" s="261"/>
      <c r="R221" s="260"/>
      <c r="S221" s="262"/>
      <c r="T221" s="259"/>
      <c r="U221" s="261"/>
      <c r="V221" s="260"/>
      <c r="W221" s="262"/>
      <c r="X221" s="257"/>
      <c r="Y221" s="261"/>
      <c r="Z221" s="260"/>
      <c r="AA221" s="258"/>
      <c r="AB221" s="257"/>
      <c r="AC221" s="261"/>
      <c r="AD221" s="260"/>
      <c r="AE221" s="262"/>
      <c r="AF221" s="259"/>
      <c r="AG221" s="261"/>
      <c r="AH221" s="260"/>
      <c r="AI221" s="258"/>
      <c r="AJ221" s="260"/>
      <c r="AK221" s="261"/>
      <c r="AL221" s="260"/>
      <c r="AM221" s="258"/>
      <c r="AN221" s="260"/>
      <c r="AO221" s="258"/>
    </row>
    <row r="222" spans="1:41" x14ac:dyDescent="0.2">
      <c r="A222" s="279" t="s">
        <v>71</v>
      </c>
      <c r="B222" s="286" t="s">
        <v>430</v>
      </c>
      <c r="C222" s="288" t="s">
        <v>450</v>
      </c>
      <c r="D222" s="298">
        <v>158431</v>
      </c>
      <c r="E222" s="289">
        <v>8</v>
      </c>
      <c r="F222" s="257">
        <v>2652</v>
      </c>
      <c r="G222" s="261">
        <v>2911</v>
      </c>
      <c r="H222" s="257">
        <v>5460</v>
      </c>
      <c r="I222" s="261">
        <v>6137</v>
      </c>
      <c r="J222" s="257"/>
      <c r="K222" s="261"/>
      <c r="L222" s="257"/>
      <c r="M222" s="261"/>
      <c r="N222" s="283"/>
      <c r="O222" s="258"/>
      <c r="P222" s="259"/>
      <c r="Q222" s="261"/>
      <c r="R222" s="260"/>
      <c r="S222" s="262"/>
      <c r="T222" s="259"/>
      <c r="U222" s="261"/>
      <c r="V222" s="260"/>
      <c r="W222" s="262"/>
      <c r="X222" s="257"/>
      <c r="Y222" s="261"/>
      <c r="Z222" s="260"/>
      <c r="AA222" s="258"/>
      <c r="AB222" s="257"/>
      <c r="AC222" s="261"/>
      <c r="AD222" s="260"/>
      <c r="AE222" s="262"/>
      <c r="AF222" s="259"/>
      <c r="AG222" s="261"/>
      <c r="AH222" s="260"/>
      <c r="AI222" s="258"/>
      <c r="AJ222" s="260"/>
      <c r="AK222" s="261"/>
      <c r="AL222" s="260"/>
      <c r="AM222" s="258"/>
      <c r="AN222" s="260"/>
      <c r="AO222" s="258"/>
    </row>
    <row r="223" spans="1:41" x14ac:dyDescent="0.2">
      <c r="A223" s="292" t="s">
        <v>71</v>
      </c>
      <c r="B223" s="290" t="s">
        <v>429</v>
      </c>
      <c r="C223" s="291"/>
      <c r="D223" s="298">
        <v>158662</v>
      </c>
      <c r="E223" s="302">
        <v>8</v>
      </c>
      <c r="F223" s="257">
        <v>2662</v>
      </c>
      <c r="G223" s="261">
        <v>2921</v>
      </c>
      <c r="H223" s="257">
        <v>6190</v>
      </c>
      <c r="I223" s="261">
        <v>8647</v>
      </c>
      <c r="J223" s="257"/>
      <c r="K223" s="261"/>
      <c r="L223" s="257"/>
      <c r="M223" s="261"/>
      <c r="N223" s="283"/>
      <c r="O223" s="258"/>
      <c r="P223" s="259"/>
      <c r="Q223" s="261"/>
      <c r="R223" s="260"/>
      <c r="S223" s="262"/>
      <c r="T223" s="259"/>
      <c r="U223" s="261"/>
      <c r="V223" s="260"/>
      <c r="W223" s="262"/>
      <c r="X223" s="257"/>
      <c r="Y223" s="261"/>
      <c r="Z223" s="260"/>
      <c r="AA223" s="258"/>
      <c r="AB223" s="257"/>
      <c r="AC223" s="261"/>
      <c r="AD223" s="260"/>
      <c r="AE223" s="262"/>
      <c r="AF223" s="259"/>
      <c r="AG223" s="261"/>
      <c r="AH223" s="260"/>
      <c r="AI223" s="258"/>
      <c r="AJ223" s="260"/>
      <c r="AK223" s="261"/>
      <c r="AL223" s="260"/>
      <c r="AM223" s="258"/>
      <c r="AN223" s="260"/>
      <c r="AO223" s="258"/>
    </row>
    <row r="224" spans="1:41" x14ac:dyDescent="0.2">
      <c r="A224" s="279" t="s">
        <v>71</v>
      </c>
      <c r="B224" s="293" t="s">
        <v>431</v>
      </c>
      <c r="C224" s="294"/>
      <c r="D224" s="298">
        <v>159407</v>
      </c>
      <c r="E224" s="299">
        <v>9</v>
      </c>
      <c r="F224" s="257">
        <v>2756</v>
      </c>
      <c r="G224" s="261">
        <v>2835</v>
      </c>
      <c r="H224" s="257">
        <v>7220</v>
      </c>
      <c r="I224" s="261">
        <v>8007</v>
      </c>
      <c r="J224" s="257"/>
      <c r="K224" s="261"/>
      <c r="L224" s="257"/>
      <c r="M224" s="261"/>
      <c r="N224" s="283"/>
      <c r="O224" s="258"/>
      <c r="P224" s="259"/>
      <c r="Q224" s="261"/>
      <c r="R224" s="260"/>
      <c r="S224" s="262"/>
      <c r="T224" s="259"/>
      <c r="U224" s="261"/>
      <c r="V224" s="260"/>
      <c r="W224" s="262"/>
      <c r="X224" s="257"/>
      <c r="Y224" s="261"/>
      <c r="Z224" s="260"/>
      <c r="AA224" s="258"/>
      <c r="AB224" s="257"/>
      <c r="AC224" s="261"/>
      <c r="AD224" s="260"/>
      <c r="AE224" s="262"/>
      <c r="AF224" s="259"/>
      <c r="AG224" s="261"/>
      <c r="AH224" s="260"/>
      <c r="AI224" s="258"/>
      <c r="AJ224" s="260"/>
      <c r="AK224" s="261"/>
      <c r="AL224" s="260"/>
      <c r="AM224" s="258"/>
      <c r="AN224" s="260"/>
      <c r="AO224" s="258"/>
    </row>
    <row r="225" spans="1:41" x14ac:dyDescent="0.2">
      <c r="A225" s="279" t="s">
        <v>71</v>
      </c>
      <c r="B225" s="290" t="s">
        <v>432</v>
      </c>
      <c r="C225" s="291" t="s">
        <v>451</v>
      </c>
      <c r="D225" s="298">
        <v>434061</v>
      </c>
      <c r="E225" s="301">
        <v>9</v>
      </c>
      <c r="F225" s="257">
        <v>2602</v>
      </c>
      <c r="G225" s="261">
        <v>2881</v>
      </c>
      <c r="H225" s="257">
        <v>5038</v>
      </c>
      <c r="I225" s="261">
        <v>5562</v>
      </c>
      <c r="J225" s="257"/>
      <c r="K225" s="261"/>
      <c r="L225" s="257"/>
      <c r="M225" s="261"/>
      <c r="N225" s="283"/>
      <c r="O225" s="258"/>
      <c r="P225" s="259"/>
      <c r="Q225" s="261"/>
      <c r="R225" s="260"/>
      <c r="S225" s="262"/>
      <c r="T225" s="259"/>
      <c r="U225" s="261"/>
      <c r="V225" s="260"/>
      <c r="W225" s="262"/>
      <c r="X225" s="257"/>
      <c r="Y225" s="261"/>
      <c r="Z225" s="260"/>
      <c r="AA225" s="258"/>
      <c r="AB225" s="257"/>
      <c r="AC225" s="261"/>
      <c r="AD225" s="260"/>
      <c r="AE225" s="262"/>
      <c r="AF225" s="259"/>
      <c r="AG225" s="261"/>
      <c r="AH225" s="260"/>
      <c r="AI225" s="258"/>
      <c r="AJ225" s="260"/>
      <c r="AK225" s="261"/>
      <c r="AL225" s="260"/>
      <c r="AM225" s="258"/>
      <c r="AN225" s="260"/>
      <c r="AO225" s="258"/>
    </row>
    <row r="226" spans="1:41" x14ac:dyDescent="0.2">
      <c r="A226" s="279" t="s">
        <v>71</v>
      </c>
      <c r="B226" s="293" t="s">
        <v>433</v>
      </c>
      <c r="C226" s="287" t="s">
        <v>452</v>
      </c>
      <c r="D226" s="298">
        <v>440624</v>
      </c>
      <c r="E226" s="299">
        <v>10</v>
      </c>
      <c r="F226" s="257">
        <v>2662</v>
      </c>
      <c r="G226" s="261">
        <v>2931</v>
      </c>
      <c r="H226" s="257">
        <v>4836</v>
      </c>
      <c r="I226" s="261">
        <v>5364</v>
      </c>
      <c r="J226" s="257"/>
      <c r="K226" s="261"/>
      <c r="L226" s="257"/>
      <c r="M226" s="261"/>
      <c r="N226" s="283"/>
      <c r="O226" s="258"/>
      <c r="P226" s="259"/>
      <c r="Q226" s="261"/>
      <c r="R226" s="260"/>
      <c r="S226" s="262"/>
      <c r="T226" s="259"/>
      <c r="U226" s="261"/>
      <c r="V226" s="260"/>
      <c r="W226" s="262"/>
      <c r="X226" s="257"/>
      <c r="Y226" s="261"/>
      <c r="Z226" s="260"/>
      <c r="AA226" s="258"/>
      <c r="AB226" s="257"/>
      <c r="AC226" s="261"/>
      <c r="AD226" s="260"/>
      <c r="AE226" s="262"/>
      <c r="AF226" s="259"/>
      <c r="AG226" s="261"/>
      <c r="AH226" s="260"/>
      <c r="AI226" s="258"/>
      <c r="AJ226" s="260"/>
      <c r="AK226" s="261"/>
      <c r="AL226" s="260"/>
      <c r="AM226" s="258"/>
      <c r="AN226" s="260"/>
      <c r="AO226" s="258"/>
    </row>
    <row r="227" spans="1:41" x14ac:dyDescent="0.2">
      <c r="A227" s="279" t="s">
        <v>71</v>
      </c>
      <c r="B227" s="280" t="s">
        <v>434</v>
      </c>
      <c r="C227" s="287"/>
      <c r="D227" s="297">
        <v>158884</v>
      </c>
      <c r="E227" s="299">
        <v>10</v>
      </c>
      <c r="F227" s="257">
        <v>2606</v>
      </c>
      <c r="G227" s="261">
        <v>2875</v>
      </c>
      <c r="H227" s="257">
        <v>5448</v>
      </c>
      <c r="I227" s="261">
        <v>5946</v>
      </c>
      <c r="J227" s="257"/>
      <c r="K227" s="261"/>
      <c r="L227" s="257"/>
      <c r="M227" s="261"/>
      <c r="N227" s="283"/>
      <c r="O227" s="258"/>
      <c r="P227" s="259"/>
      <c r="Q227" s="261"/>
      <c r="R227" s="260"/>
      <c r="S227" s="262"/>
      <c r="T227" s="259"/>
      <c r="U227" s="261"/>
      <c r="V227" s="260"/>
      <c r="W227" s="262"/>
      <c r="X227" s="257"/>
      <c r="Y227" s="261"/>
      <c r="Z227" s="260"/>
      <c r="AA227" s="258"/>
      <c r="AB227" s="257"/>
      <c r="AC227" s="261"/>
      <c r="AD227" s="260"/>
      <c r="AE227" s="262"/>
      <c r="AF227" s="259"/>
      <c r="AG227" s="261"/>
      <c r="AH227" s="260"/>
      <c r="AI227" s="258"/>
      <c r="AJ227" s="260"/>
      <c r="AK227" s="261"/>
      <c r="AL227" s="260"/>
      <c r="AM227" s="258"/>
      <c r="AN227" s="260"/>
      <c r="AO227" s="258"/>
    </row>
    <row r="228" spans="1:41" x14ac:dyDescent="0.2">
      <c r="A228" s="279" t="s">
        <v>71</v>
      </c>
      <c r="B228" s="290" t="s">
        <v>435</v>
      </c>
      <c r="C228" s="291"/>
      <c r="D228" s="297">
        <v>436304</v>
      </c>
      <c r="E228" s="299">
        <v>10</v>
      </c>
      <c r="F228" s="257">
        <v>2472</v>
      </c>
      <c r="G228" s="261">
        <v>2871</v>
      </c>
      <c r="H228" s="257">
        <v>5770</v>
      </c>
      <c r="I228" s="261">
        <v>8425</v>
      </c>
      <c r="J228" s="257"/>
      <c r="K228" s="261"/>
      <c r="L228" s="257"/>
      <c r="M228" s="261"/>
      <c r="N228" s="283"/>
      <c r="O228" s="258"/>
      <c r="P228" s="259"/>
      <c r="Q228" s="261"/>
      <c r="R228" s="260"/>
      <c r="S228" s="262"/>
      <c r="T228" s="259"/>
      <c r="U228" s="261"/>
      <c r="V228" s="260"/>
      <c r="W228" s="262"/>
      <c r="X228" s="257"/>
      <c r="Y228" s="261"/>
      <c r="Z228" s="260"/>
      <c r="AA228" s="258"/>
      <c r="AB228" s="257"/>
      <c r="AC228" s="261"/>
      <c r="AD228" s="260"/>
      <c r="AE228" s="262"/>
      <c r="AF228" s="259"/>
      <c r="AG228" s="261"/>
      <c r="AH228" s="260"/>
      <c r="AI228" s="258"/>
      <c r="AJ228" s="260"/>
      <c r="AK228" s="261"/>
      <c r="AL228" s="260"/>
      <c r="AM228" s="258"/>
      <c r="AN228" s="260"/>
      <c r="AO228" s="258"/>
    </row>
    <row r="229" spans="1:41" x14ac:dyDescent="0.2">
      <c r="A229" s="279" t="s">
        <v>71</v>
      </c>
      <c r="B229" s="293" t="s">
        <v>436</v>
      </c>
      <c r="C229" s="287" t="s">
        <v>452</v>
      </c>
      <c r="D229" s="297">
        <v>160649</v>
      </c>
      <c r="E229" s="303">
        <v>10</v>
      </c>
      <c r="F229" s="257">
        <v>2998</v>
      </c>
      <c r="G229" s="261">
        <v>3305</v>
      </c>
      <c r="H229" s="257">
        <v>4128</v>
      </c>
      <c r="I229" s="261">
        <v>4605</v>
      </c>
      <c r="J229" s="257"/>
      <c r="K229" s="261"/>
      <c r="L229" s="257"/>
      <c r="M229" s="261"/>
      <c r="N229" s="283"/>
      <c r="O229" s="258"/>
      <c r="P229" s="259"/>
      <c r="Q229" s="261"/>
      <c r="R229" s="260"/>
      <c r="S229" s="262"/>
      <c r="T229" s="259"/>
      <c r="U229" s="261"/>
      <c r="V229" s="260"/>
      <c r="W229" s="262"/>
      <c r="X229" s="257"/>
      <c r="Y229" s="261"/>
      <c r="Z229" s="260"/>
      <c r="AA229" s="258"/>
      <c r="AB229" s="257"/>
      <c r="AC229" s="261"/>
      <c r="AD229" s="260"/>
      <c r="AE229" s="262"/>
      <c r="AF229" s="259"/>
      <c r="AG229" s="261"/>
      <c r="AH229" s="260"/>
      <c r="AI229" s="258"/>
      <c r="AJ229" s="260"/>
      <c r="AK229" s="261"/>
      <c r="AL229" s="260"/>
      <c r="AM229" s="258"/>
      <c r="AN229" s="260"/>
      <c r="AO229" s="258"/>
    </row>
    <row r="230" spans="1:41" x14ac:dyDescent="0.2">
      <c r="A230" s="292" t="s">
        <v>71</v>
      </c>
      <c r="B230" s="295" t="s">
        <v>437</v>
      </c>
      <c r="C230" s="296"/>
      <c r="D230" s="297">
        <v>159443</v>
      </c>
      <c r="E230" s="299">
        <v>12</v>
      </c>
      <c r="F230" s="257">
        <v>1474</v>
      </c>
      <c r="G230" s="261"/>
      <c r="H230" s="257">
        <v>3044</v>
      </c>
      <c r="I230" s="261"/>
      <c r="J230" s="257"/>
      <c r="K230" s="261"/>
      <c r="L230" s="257"/>
      <c r="M230" s="261"/>
      <c r="N230" s="283"/>
      <c r="O230" s="258"/>
      <c r="P230" s="259"/>
      <c r="Q230" s="261"/>
      <c r="R230" s="260"/>
      <c r="S230" s="262"/>
      <c r="T230" s="259"/>
      <c r="U230" s="261"/>
      <c r="V230" s="260"/>
      <c r="W230" s="262"/>
      <c r="X230" s="257"/>
      <c r="Y230" s="261"/>
      <c r="Z230" s="260"/>
      <c r="AA230" s="258"/>
      <c r="AB230" s="257"/>
      <c r="AC230" s="261"/>
      <c r="AD230" s="260"/>
      <c r="AE230" s="262"/>
      <c r="AF230" s="259"/>
      <c r="AG230" s="261"/>
      <c r="AH230" s="260"/>
      <c r="AI230" s="258"/>
      <c r="AJ230" s="260"/>
      <c r="AK230" s="261"/>
      <c r="AL230" s="260"/>
      <c r="AM230" s="258"/>
      <c r="AN230" s="260"/>
      <c r="AO230" s="258"/>
    </row>
    <row r="231" spans="1:41" x14ac:dyDescent="0.2">
      <c r="A231" s="292" t="s">
        <v>71</v>
      </c>
      <c r="B231" s="295" t="s">
        <v>438</v>
      </c>
      <c r="C231" s="296"/>
      <c r="D231" s="297">
        <v>158352</v>
      </c>
      <c r="E231" s="299">
        <v>12</v>
      </c>
      <c r="F231" s="257">
        <v>1474</v>
      </c>
      <c r="G231" s="261">
        <v>1931</v>
      </c>
      <c r="H231" s="257">
        <v>3044</v>
      </c>
      <c r="I231" s="261">
        <v>4912</v>
      </c>
      <c r="J231" s="257"/>
      <c r="K231" s="261"/>
      <c r="L231" s="257"/>
      <c r="M231" s="261"/>
      <c r="N231" s="283"/>
      <c r="O231" s="258"/>
      <c r="P231" s="259"/>
      <c r="Q231" s="261"/>
      <c r="R231" s="260"/>
      <c r="S231" s="262"/>
      <c r="T231" s="259"/>
      <c r="U231" s="261"/>
      <c r="V231" s="260"/>
      <c r="W231" s="262"/>
      <c r="X231" s="257"/>
      <c r="Y231" s="261"/>
      <c r="Z231" s="260"/>
      <c r="AA231" s="258"/>
      <c r="AB231" s="257"/>
      <c r="AC231" s="261"/>
      <c r="AD231" s="260"/>
      <c r="AE231" s="262"/>
      <c r="AF231" s="259"/>
      <c r="AG231" s="261"/>
      <c r="AH231" s="260"/>
      <c r="AI231" s="258"/>
      <c r="AJ231" s="260"/>
      <c r="AK231" s="261"/>
      <c r="AL231" s="260"/>
      <c r="AM231" s="258"/>
      <c r="AN231" s="260"/>
      <c r="AO231" s="258"/>
    </row>
    <row r="232" spans="1:41" x14ac:dyDescent="0.2">
      <c r="A232" s="292" t="s">
        <v>71</v>
      </c>
      <c r="B232" s="295" t="s">
        <v>439</v>
      </c>
      <c r="C232" s="296"/>
      <c r="D232" s="297">
        <v>158088</v>
      </c>
      <c r="E232" s="299">
        <v>12</v>
      </c>
      <c r="F232" s="257">
        <v>1474</v>
      </c>
      <c r="G232" s="261">
        <v>2881</v>
      </c>
      <c r="H232" s="257">
        <v>3044</v>
      </c>
      <c r="I232" s="261">
        <v>5280</v>
      </c>
      <c r="J232" s="257"/>
      <c r="K232" s="261"/>
      <c r="L232" s="257"/>
      <c r="M232" s="261"/>
      <c r="N232" s="283"/>
      <c r="O232" s="258"/>
      <c r="P232" s="259"/>
      <c r="Q232" s="261"/>
      <c r="R232" s="260"/>
      <c r="S232" s="262"/>
      <c r="T232" s="259"/>
      <c r="U232" s="261"/>
      <c r="V232" s="260"/>
      <c r="W232" s="262"/>
      <c r="X232" s="257"/>
      <c r="Y232" s="261"/>
      <c r="Z232" s="260"/>
      <c r="AA232" s="258"/>
      <c r="AB232" s="257"/>
      <c r="AC232" s="261"/>
      <c r="AD232" s="260"/>
      <c r="AE232" s="262"/>
      <c r="AF232" s="259"/>
      <c r="AG232" s="261"/>
      <c r="AH232" s="260"/>
      <c r="AI232" s="258"/>
      <c r="AJ232" s="260"/>
      <c r="AK232" s="261"/>
      <c r="AL232" s="260"/>
      <c r="AM232" s="258"/>
      <c r="AN232" s="260"/>
      <c r="AO232" s="258"/>
    </row>
    <row r="233" spans="1:41" x14ac:dyDescent="0.2">
      <c r="A233" s="279" t="s">
        <v>71</v>
      </c>
      <c r="B233" s="286" t="s">
        <v>440</v>
      </c>
      <c r="C233" s="288"/>
      <c r="D233" s="297">
        <v>160481</v>
      </c>
      <c r="E233" s="300">
        <v>12</v>
      </c>
      <c r="F233" s="257">
        <v>2572</v>
      </c>
      <c r="G233" s="261">
        <v>2831</v>
      </c>
      <c r="H233" s="257">
        <v>4772</v>
      </c>
      <c r="I233" s="261">
        <v>7811</v>
      </c>
      <c r="J233" s="257"/>
      <c r="K233" s="261"/>
      <c r="L233" s="257"/>
      <c r="M233" s="261"/>
      <c r="N233" s="283"/>
      <c r="O233" s="258"/>
      <c r="P233" s="259"/>
      <c r="Q233" s="261"/>
      <c r="R233" s="260"/>
      <c r="S233" s="262"/>
      <c r="T233" s="259"/>
      <c r="U233" s="261"/>
      <c r="V233" s="260"/>
      <c r="W233" s="262"/>
      <c r="X233" s="257"/>
      <c r="Y233" s="261"/>
      <c r="Z233" s="260"/>
      <c r="AA233" s="258"/>
      <c r="AB233" s="257"/>
      <c r="AC233" s="261"/>
      <c r="AD233" s="260"/>
      <c r="AE233" s="262"/>
      <c r="AF233" s="259"/>
      <c r="AG233" s="261"/>
      <c r="AH233" s="260"/>
      <c r="AI233" s="258"/>
      <c r="AJ233" s="260"/>
      <c r="AK233" s="261"/>
      <c r="AL233" s="260"/>
      <c r="AM233" s="258"/>
      <c r="AN233" s="260"/>
      <c r="AO233" s="258"/>
    </row>
    <row r="234" spans="1:41" x14ac:dyDescent="0.2">
      <c r="A234" s="292" t="s">
        <v>71</v>
      </c>
      <c r="B234" s="295" t="s">
        <v>441</v>
      </c>
      <c r="C234" s="296"/>
      <c r="D234" s="297">
        <v>158769</v>
      </c>
      <c r="E234" s="299">
        <v>12</v>
      </c>
      <c r="F234" s="257">
        <v>1484</v>
      </c>
      <c r="G234" s="261"/>
      <c r="H234" s="257">
        <v>3044</v>
      </c>
      <c r="I234" s="261"/>
      <c r="J234" s="257"/>
      <c r="K234" s="261"/>
      <c r="L234" s="257"/>
      <c r="M234" s="261"/>
      <c r="N234" s="283"/>
      <c r="O234" s="258"/>
      <c r="P234" s="259"/>
      <c r="Q234" s="261"/>
      <c r="R234" s="260"/>
      <c r="S234" s="262"/>
      <c r="T234" s="259"/>
      <c r="U234" s="261"/>
      <c r="V234" s="260"/>
      <c r="W234" s="262"/>
      <c r="X234" s="257"/>
      <c r="Y234" s="261"/>
      <c r="Z234" s="260"/>
      <c r="AA234" s="258"/>
      <c r="AB234" s="257"/>
      <c r="AC234" s="261"/>
      <c r="AD234" s="260"/>
      <c r="AE234" s="262"/>
      <c r="AF234" s="259"/>
      <c r="AG234" s="261"/>
      <c r="AH234" s="260"/>
      <c r="AI234" s="258"/>
      <c r="AJ234" s="260"/>
      <c r="AK234" s="261"/>
      <c r="AL234" s="260"/>
      <c r="AM234" s="258"/>
      <c r="AN234" s="260"/>
      <c r="AO234" s="258"/>
    </row>
    <row r="235" spans="1:41" x14ac:dyDescent="0.2">
      <c r="A235" s="292" t="s">
        <v>71</v>
      </c>
      <c r="B235" s="295" t="s">
        <v>442</v>
      </c>
      <c r="C235" s="296"/>
      <c r="D235" s="297">
        <v>160667</v>
      </c>
      <c r="E235" s="299">
        <v>12</v>
      </c>
      <c r="F235" s="257">
        <v>1926</v>
      </c>
      <c r="G235" s="261">
        <v>2885</v>
      </c>
      <c r="H235" s="257">
        <v>3035</v>
      </c>
      <c r="I235" s="261">
        <v>4145</v>
      </c>
      <c r="J235" s="257"/>
      <c r="K235" s="261"/>
      <c r="L235" s="257"/>
      <c r="M235" s="261"/>
      <c r="N235" s="283"/>
      <c r="O235" s="258"/>
      <c r="P235" s="259"/>
      <c r="Q235" s="261"/>
      <c r="R235" s="260"/>
      <c r="S235" s="262"/>
      <c r="T235" s="259"/>
      <c r="U235" s="261"/>
      <c r="V235" s="260"/>
      <c r="W235" s="262"/>
      <c r="X235" s="257"/>
      <c r="Y235" s="261"/>
      <c r="Z235" s="260"/>
      <c r="AA235" s="258"/>
      <c r="AB235" s="257"/>
      <c r="AC235" s="261"/>
      <c r="AD235" s="260"/>
      <c r="AE235" s="262"/>
      <c r="AF235" s="259"/>
      <c r="AG235" s="261"/>
      <c r="AH235" s="260"/>
      <c r="AI235" s="258"/>
      <c r="AJ235" s="260"/>
      <c r="AK235" s="261"/>
      <c r="AL235" s="260"/>
      <c r="AM235" s="258"/>
      <c r="AN235" s="260"/>
      <c r="AO235" s="258"/>
    </row>
    <row r="236" spans="1:41" x14ac:dyDescent="0.2">
      <c r="A236" s="292" t="s">
        <v>71</v>
      </c>
      <c r="B236" s="295" t="s">
        <v>443</v>
      </c>
      <c r="C236" s="296"/>
      <c r="D236" s="297">
        <v>160010</v>
      </c>
      <c r="E236" s="299">
        <v>12</v>
      </c>
      <c r="F236" s="257">
        <v>1488</v>
      </c>
      <c r="G236" s="261">
        <v>1946</v>
      </c>
      <c r="H236" s="257">
        <v>3044</v>
      </c>
      <c r="I236" s="261">
        <v>8281</v>
      </c>
      <c r="J236" s="257"/>
      <c r="K236" s="261"/>
      <c r="L236" s="257"/>
      <c r="M236" s="261"/>
      <c r="N236" s="283"/>
      <c r="O236" s="258"/>
      <c r="P236" s="259"/>
      <c r="Q236" s="261"/>
      <c r="R236" s="260"/>
      <c r="S236" s="262"/>
      <c r="T236" s="259"/>
      <c r="U236" s="261"/>
      <c r="V236" s="260"/>
      <c r="W236" s="262"/>
      <c r="X236" s="257"/>
      <c r="Y236" s="261"/>
      <c r="Z236" s="260"/>
      <c r="AA236" s="258"/>
      <c r="AB236" s="257"/>
      <c r="AC236" s="261"/>
      <c r="AD236" s="260"/>
      <c r="AE236" s="262"/>
      <c r="AF236" s="259"/>
      <c r="AG236" s="261"/>
      <c r="AH236" s="260"/>
      <c r="AI236" s="258"/>
      <c r="AJ236" s="260"/>
      <c r="AK236" s="261"/>
      <c r="AL236" s="260"/>
      <c r="AM236" s="258"/>
      <c r="AN236" s="260"/>
      <c r="AO236" s="258"/>
    </row>
    <row r="237" spans="1:41" x14ac:dyDescent="0.2">
      <c r="A237" s="292" t="s">
        <v>71</v>
      </c>
      <c r="B237" s="295" t="s">
        <v>444</v>
      </c>
      <c r="C237" s="296"/>
      <c r="D237" s="297">
        <v>160913</v>
      </c>
      <c r="E237" s="299">
        <v>12</v>
      </c>
      <c r="F237" s="257">
        <v>1474</v>
      </c>
      <c r="G237" s="261">
        <v>1966</v>
      </c>
      <c r="H237" s="257">
        <v>3044</v>
      </c>
      <c r="I237" s="261">
        <v>6046</v>
      </c>
      <c r="J237" s="257"/>
      <c r="K237" s="261"/>
      <c r="L237" s="257"/>
      <c r="M237" s="261"/>
      <c r="N237" s="283"/>
      <c r="O237" s="258"/>
      <c r="P237" s="259"/>
      <c r="Q237" s="261"/>
      <c r="R237" s="260"/>
      <c r="S237" s="262"/>
      <c r="T237" s="259"/>
      <c r="U237" s="261"/>
      <c r="V237" s="260"/>
      <c r="W237" s="262"/>
      <c r="X237" s="257"/>
      <c r="Y237" s="261"/>
      <c r="Z237" s="260"/>
      <c r="AA237" s="258"/>
      <c r="AB237" s="257"/>
      <c r="AC237" s="261"/>
      <c r="AD237" s="260"/>
      <c r="AE237" s="262"/>
      <c r="AF237" s="259"/>
      <c r="AG237" s="261"/>
      <c r="AH237" s="260"/>
      <c r="AI237" s="258"/>
      <c r="AJ237" s="260"/>
      <c r="AK237" s="261"/>
      <c r="AL237" s="260"/>
      <c r="AM237" s="258"/>
      <c r="AN237" s="260"/>
      <c r="AO237" s="258"/>
    </row>
    <row r="238" spans="1:41" x14ac:dyDescent="0.2">
      <c r="A238" s="279" t="s">
        <v>71</v>
      </c>
      <c r="B238" s="286" t="s">
        <v>445</v>
      </c>
      <c r="C238" s="287"/>
      <c r="D238" s="297">
        <v>160579</v>
      </c>
      <c r="E238" s="299">
        <v>12</v>
      </c>
      <c r="F238" s="257">
        <v>2612</v>
      </c>
      <c r="G238" s="261">
        <v>2871</v>
      </c>
      <c r="H238" s="257">
        <v>4391</v>
      </c>
      <c r="I238" s="261">
        <v>5604</v>
      </c>
      <c r="J238" s="257"/>
      <c r="K238" s="261"/>
      <c r="L238" s="257"/>
      <c r="M238" s="261"/>
      <c r="N238" s="283"/>
      <c r="O238" s="258"/>
      <c r="P238" s="259"/>
      <c r="Q238" s="261"/>
      <c r="R238" s="260"/>
      <c r="S238" s="262"/>
      <c r="T238" s="259"/>
      <c r="U238" s="261"/>
      <c r="V238" s="260"/>
      <c r="W238" s="262"/>
      <c r="X238" s="257"/>
      <c r="Y238" s="261"/>
      <c r="Z238" s="260"/>
      <c r="AA238" s="258"/>
      <c r="AB238" s="257"/>
      <c r="AC238" s="261"/>
      <c r="AD238" s="260"/>
      <c r="AE238" s="262"/>
      <c r="AF238" s="259"/>
      <c r="AG238" s="261"/>
      <c r="AH238" s="260"/>
      <c r="AI238" s="258"/>
      <c r="AJ238" s="260"/>
      <c r="AK238" s="261"/>
      <c r="AL238" s="260"/>
      <c r="AM238" s="258"/>
      <c r="AN238" s="260"/>
      <c r="AO238" s="258"/>
    </row>
    <row r="239" spans="1:41" x14ac:dyDescent="0.2">
      <c r="A239" s="279" t="s">
        <v>71</v>
      </c>
      <c r="B239" s="280" t="s">
        <v>446</v>
      </c>
      <c r="C239" s="281"/>
      <c r="D239" s="282">
        <v>159373</v>
      </c>
      <c r="E239" s="282">
        <v>15</v>
      </c>
      <c r="F239" s="257"/>
      <c r="G239" s="261"/>
      <c r="H239" s="257"/>
      <c r="I239" s="261"/>
      <c r="J239" s="257"/>
      <c r="K239" s="261"/>
      <c r="L239" s="257"/>
      <c r="M239" s="261"/>
      <c r="N239" s="283"/>
      <c r="O239" s="258"/>
      <c r="P239" s="259"/>
      <c r="Q239" s="261"/>
      <c r="R239" s="260">
        <v>17904</v>
      </c>
      <c r="S239" s="262">
        <v>20590</v>
      </c>
      <c r="T239" s="259">
        <v>37463</v>
      </c>
      <c r="U239" s="261">
        <v>43082</v>
      </c>
      <c r="V239" s="260">
        <v>15316</v>
      </c>
      <c r="W239" s="262">
        <v>17613</v>
      </c>
      <c r="X239" s="257">
        <v>32391</v>
      </c>
      <c r="Y239" s="261">
        <v>37250</v>
      </c>
      <c r="Z239" s="260"/>
      <c r="AA239" s="258"/>
      <c r="AB239" s="257"/>
      <c r="AC239" s="261"/>
      <c r="AD239" s="260"/>
      <c r="AE239" s="262"/>
      <c r="AF239" s="259"/>
      <c r="AG239" s="261"/>
      <c r="AH239" s="260"/>
      <c r="AI239" s="258"/>
      <c r="AJ239" s="260"/>
      <c r="AK239" s="261"/>
      <c r="AL239" s="260"/>
      <c r="AM239" s="258"/>
      <c r="AN239" s="260"/>
      <c r="AO239" s="258"/>
    </row>
    <row r="240" spans="1:41" x14ac:dyDescent="0.2">
      <c r="A240" s="279" t="s">
        <v>71</v>
      </c>
      <c r="B240" s="284" t="s">
        <v>447</v>
      </c>
      <c r="C240" s="285"/>
      <c r="D240" s="282">
        <v>435000</v>
      </c>
      <c r="E240" s="282">
        <v>15</v>
      </c>
      <c r="F240" s="257"/>
      <c r="G240" s="261"/>
      <c r="H240" s="257"/>
      <c r="I240" s="261"/>
      <c r="J240" s="257"/>
      <c r="K240" s="261"/>
      <c r="L240" s="257"/>
      <c r="M240" s="261"/>
      <c r="N240" s="283"/>
      <c r="O240" s="258"/>
      <c r="P240" s="259"/>
      <c r="Q240" s="261"/>
      <c r="R240" s="260">
        <v>15233</v>
      </c>
      <c r="S240" s="262">
        <v>17518</v>
      </c>
      <c r="T240" s="259">
        <v>35449</v>
      </c>
      <c r="U240" s="261">
        <v>40767</v>
      </c>
      <c r="V240" s="260"/>
      <c r="W240" s="262"/>
      <c r="X240" s="257"/>
      <c r="Y240" s="261"/>
      <c r="Z240" s="260"/>
      <c r="AA240" s="258"/>
      <c r="AB240" s="257"/>
      <c r="AC240" s="261"/>
      <c r="AD240" s="260"/>
      <c r="AE240" s="262"/>
      <c r="AF240" s="259"/>
      <c r="AG240" s="261"/>
      <c r="AH240" s="260"/>
      <c r="AI240" s="258"/>
      <c r="AJ240" s="260"/>
      <c r="AK240" s="261"/>
      <c r="AL240" s="260"/>
      <c r="AM240" s="258"/>
      <c r="AN240" s="260"/>
      <c r="AO240" s="258"/>
    </row>
    <row r="241" spans="1:41" x14ac:dyDescent="0.2">
      <c r="A241" s="407" t="s">
        <v>136</v>
      </c>
      <c r="B241" s="412" t="s">
        <v>1015</v>
      </c>
      <c r="C241" s="409"/>
      <c r="D241" s="430">
        <v>163286</v>
      </c>
      <c r="E241" s="411">
        <v>1</v>
      </c>
      <c r="F241" s="257">
        <v>8655</v>
      </c>
      <c r="G241" s="261">
        <v>8908</v>
      </c>
      <c r="H241" s="257">
        <v>26026</v>
      </c>
      <c r="I241" s="261">
        <v>27287</v>
      </c>
      <c r="J241" s="406">
        <v>20319</v>
      </c>
      <c r="K241" s="261">
        <v>20973</v>
      </c>
      <c r="L241" s="406">
        <v>34863</v>
      </c>
      <c r="M241" s="261">
        <v>36261</v>
      </c>
      <c r="N241" s="283"/>
      <c r="O241" s="258"/>
      <c r="P241" s="259"/>
      <c r="Q241" s="261"/>
      <c r="R241" s="260"/>
      <c r="S241" s="262"/>
      <c r="T241" s="259"/>
      <c r="U241" s="261"/>
      <c r="V241" s="260"/>
      <c r="W241" s="262"/>
      <c r="X241" s="257"/>
      <c r="Y241" s="261"/>
      <c r="Z241" s="260"/>
      <c r="AA241" s="258"/>
      <c r="AB241" s="257"/>
      <c r="AC241" s="261"/>
      <c r="AD241" s="260"/>
      <c r="AE241" s="262"/>
      <c r="AF241" s="259"/>
      <c r="AG241" s="261"/>
      <c r="AH241" s="260"/>
      <c r="AI241" s="258"/>
      <c r="AJ241" s="260"/>
      <c r="AK241" s="261"/>
      <c r="AL241" s="260"/>
      <c r="AM241" s="258"/>
      <c r="AN241" s="260"/>
      <c r="AO241" s="258"/>
    </row>
    <row r="242" spans="1:41" x14ac:dyDescent="0.2">
      <c r="A242" s="407" t="s">
        <v>136</v>
      </c>
      <c r="B242" s="408" t="s">
        <v>123</v>
      </c>
      <c r="C242" s="544"/>
      <c r="D242" s="430">
        <v>163453</v>
      </c>
      <c r="E242" s="418">
        <v>2</v>
      </c>
      <c r="F242" s="257">
        <v>6928</v>
      </c>
      <c r="G242" s="261">
        <v>7012</v>
      </c>
      <c r="H242" s="257">
        <v>16134</v>
      </c>
      <c r="I242" s="261">
        <v>16356</v>
      </c>
      <c r="J242" s="406">
        <v>9696</v>
      </c>
      <c r="K242" s="261">
        <v>10104</v>
      </c>
      <c r="L242" s="406">
        <v>17256</v>
      </c>
      <c r="M242" s="261">
        <v>18024</v>
      </c>
      <c r="N242" s="283"/>
      <c r="O242" s="258"/>
      <c r="P242" s="259"/>
      <c r="Q242" s="261"/>
      <c r="R242" s="260"/>
      <c r="S242" s="262"/>
      <c r="T242" s="259"/>
      <c r="U242" s="261"/>
      <c r="V242" s="260"/>
      <c r="W242" s="262"/>
      <c r="X242" s="257"/>
      <c r="Y242" s="261"/>
      <c r="Z242" s="260"/>
      <c r="AA242" s="258"/>
      <c r="AB242" s="257"/>
      <c r="AC242" s="261"/>
      <c r="AD242" s="260"/>
      <c r="AE242" s="262"/>
      <c r="AF242" s="259"/>
      <c r="AG242" s="261"/>
      <c r="AH242" s="260"/>
      <c r="AI242" s="258"/>
      <c r="AJ242" s="260"/>
      <c r="AK242" s="261"/>
      <c r="AL242" s="260"/>
      <c r="AM242" s="258"/>
      <c r="AN242" s="260"/>
      <c r="AO242" s="258"/>
    </row>
    <row r="243" spans="1:41" x14ac:dyDescent="0.2">
      <c r="A243" s="407" t="s">
        <v>136</v>
      </c>
      <c r="B243" s="412" t="s">
        <v>1016</v>
      </c>
      <c r="C243" s="409"/>
      <c r="D243" s="430">
        <v>163268</v>
      </c>
      <c r="E243" s="411">
        <v>2</v>
      </c>
      <c r="F243" s="257">
        <v>9467</v>
      </c>
      <c r="G243" s="261">
        <v>9764</v>
      </c>
      <c r="H243" s="257">
        <v>19870</v>
      </c>
      <c r="I243" s="261">
        <v>20825</v>
      </c>
      <c r="J243" s="406">
        <v>14592</v>
      </c>
      <c r="K243" s="261">
        <v>15264</v>
      </c>
      <c r="L243" s="406">
        <v>22224</v>
      </c>
      <c r="M243" s="261">
        <v>23280</v>
      </c>
      <c r="N243" s="283"/>
      <c r="O243" s="258"/>
      <c r="P243" s="259"/>
      <c r="Q243" s="261"/>
      <c r="R243" s="260"/>
      <c r="S243" s="262"/>
      <c r="T243" s="259"/>
      <c r="U243" s="261"/>
      <c r="V243" s="260"/>
      <c r="W243" s="262"/>
      <c r="X243" s="257"/>
      <c r="Y243" s="261"/>
      <c r="Z243" s="260"/>
      <c r="AA243" s="258"/>
      <c r="AB243" s="257"/>
      <c r="AC243" s="261"/>
      <c r="AD243" s="260"/>
      <c r="AE243" s="262"/>
      <c r="AF243" s="259"/>
      <c r="AG243" s="261"/>
      <c r="AH243" s="260"/>
      <c r="AI243" s="258"/>
      <c r="AJ243" s="260"/>
      <c r="AK243" s="261"/>
      <c r="AL243" s="260"/>
      <c r="AM243" s="258"/>
      <c r="AN243" s="260"/>
      <c r="AO243" s="258"/>
    </row>
    <row r="244" spans="1:41" x14ac:dyDescent="0.2">
      <c r="A244" s="407" t="s">
        <v>136</v>
      </c>
      <c r="B244" s="412" t="s">
        <v>1017</v>
      </c>
      <c r="C244" s="409"/>
      <c r="D244" s="430">
        <v>164076</v>
      </c>
      <c r="E244" s="411">
        <v>3</v>
      </c>
      <c r="F244" s="257">
        <v>7906</v>
      </c>
      <c r="G244" s="261">
        <v>8132</v>
      </c>
      <c r="H244" s="257">
        <v>19418</v>
      </c>
      <c r="I244" s="261">
        <v>19754</v>
      </c>
      <c r="J244" s="406">
        <v>10632</v>
      </c>
      <c r="K244" s="261">
        <v>11040</v>
      </c>
      <c r="L244" s="406">
        <v>19560</v>
      </c>
      <c r="M244" s="261">
        <v>20304</v>
      </c>
      <c r="N244" s="283"/>
      <c r="O244" s="258"/>
      <c r="P244" s="259"/>
      <c r="Q244" s="261"/>
      <c r="R244" s="260"/>
      <c r="S244" s="262"/>
      <c r="T244" s="259"/>
      <c r="U244" s="261"/>
      <c r="V244" s="260"/>
      <c r="W244" s="262"/>
      <c r="X244" s="257"/>
      <c r="Y244" s="261"/>
      <c r="Z244" s="260"/>
      <c r="AA244" s="258"/>
      <c r="AB244" s="257"/>
      <c r="AC244" s="261"/>
      <c r="AD244" s="260"/>
      <c r="AE244" s="262"/>
      <c r="AF244" s="259"/>
      <c r="AG244" s="261"/>
      <c r="AH244" s="260"/>
      <c r="AI244" s="258"/>
      <c r="AJ244" s="260"/>
      <c r="AK244" s="261"/>
      <c r="AL244" s="260"/>
      <c r="AM244" s="258"/>
      <c r="AN244" s="260"/>
      <c r="AO244" s="258"/>
    </row>
    <row r="245" spans="1:41" x14ac:dyDescent="0.2">
      <c r="A245" s="407" t="s">
        <v>136</v>
      </c>
      <c r="B245" s="412" t="s">
        <v>1018</v>
      </c>
      <c r="C245" s="409"/>
      <c r="D245" s="430">
        <v>162007</v>
      </c>
      <c r="E245" s="411">
        <v>4</v>
      </c>
      <c r="F245" s="257">
        <v>6347</v>
      </c>
      <c r="G245" s="261">
        <v>6639</v>
      </c>
      <c r="H245" s="257">
        <v>16888</v>
      </c>
      <c r="I245" s="261">
        <v>17195</v>
      </c>
      <c r="J245" s="406">
        <v>10006</v>
      </c>
      <c r="K245" s="261">
        <v>10443</v>
      </c>
      <c r="L245" s="406">
        <v>17398</v>
      </c>
      <c r="M245" s="261">
        <v>17787.09</v>
      </c>
      <c r="N245" s="283"/>
      <c r="O245" s="258"/>
      <c r="P245" s="259"/>
      <c r="Q245" s="261"/>
      <c r="R245" s="260"/>
      <c r="S245" s="262"/>
      <c r="T245" s="259"/>
      <c r="U245" s="261"/>
      <c r="V245" s="260"/>
      <c r="W245" s="262"/>
      <c r="X245" s="257"/>
      <c r="Y245" s="261"/>
      <c r="Z245" s="260"/>
      <c r="AA245" s="258"/>
      <c r="AB245" s="257"/>
      <c r="AC245" s="261"/>
      <c r="AD245" s="260"/>
      <c r="AE245" s="262"/>
      <c r="AF245" s="259"/>
      <c r="AG245" s="261"/>
      <c r="AH245" s="260"/>
      <c r="AI245" s="258"/>
      <c r="AJ245" s="260"/>
      <c r="AK245" s="261"/>
      <c r="AL245" s="260"/>
      <c r="AM245" s="258"/>
      <c r="AN245" s="260"/>
      <c r="AO245" s="258"/>
    </row>
    <row r="246" spans="1:41" x14ac:dyDescent="0.2">
      <c r="A246" s="407" t="s">
        <v>136</v>
      </c>
      <c r="B246" s="416" t="s">
        <v>1020</v>
      </c>
      <c r="C246" s="409"/>
      <c r="D246" s="430">
        <v>162584</v>
      </c>
      <c r="E246" s="411">
        <v>4</v>
      </c>
      <c r="F246" s="257">
        <v>7128</v>
      </c>
      <c r="G246" s="261">
        <v>7436</v>
      </c>
      <c r="H246" s="257">
        <v>17020</v>
      </c>
      <c r="I246" s="261">
        <v>17624</v>
      </c>
      <c r="J246" s="406">
        <v>9757</v>
      </c>
      <c r="K246" s="261">
        <v>10056</v>
      </c>
      <c r="L246" s="406">
        <v>11413</v>
      </c>
      <c r="M246" s="261">
        <v>12309</v>
      </c>
      <c r="N246" s="283"/>
      <c r="O246" s="258"/>
      <c r="P246" s="259"/>
      <c r="Q246" s="261"/>
      <c r="R246" s="260"/>
      <c r="S246" s="262"/>
      <c r="T246" s="259"/>
      <c r="U246" s="261"/>
      <c r="V246" s="260"/>
      <c r="W246" s="262"/>
      <c r="X246" s="257"/>
      <c r="Y246" s="261"/>
      <c r="Z246" s="260"/>
      <c r="AA246" s="258"/>
      <c r="AB246" s="257"/>
      <c r="AC246" s="261"/>
      <c r="AD246" s="260"/>
      <c r="AE246" s="262"/>
      <c r="AF246" s="259"/>
      <c r="AG246" s="261"/>
      <c r="AH246" s="260"/>
      <c r="AI246" s="258"/>
      <c r="AJ246" s="260"/>
      <c r="AK246" s="261"/>
      <c r="AL246" s="260"/>
      <c r="AM246" s="258"/>
      <c r="AN246" s="260"/>
      <c r="AO246" s="258"/>
    </row>
    <row r="247" spans="1:41" x14ac:dyDescent="0.2">
      <c r="A247" s="407" t="s">
        <v>136</v>
      </c>
      <c r="B247" s="412" t="s">
        <v>1021</v>
      </c>
      <c r="C247" s="409"/>
      <c r="D247" s="430">
        <v>163851</v>
      </c>
      <c r="E247" s="411">
        <v>4</v>
      </c>
      <c r="F247" s="257">
        <v>7332</v>
      </c>
      <c r="G247" s="261">
        <v>7700</v>
      </c>
      <c r="H247" s="257">
        <v>15678</v>
      </c>
      <c r="I247" s="261">
        <v>16046</v>
      </c>
      <c r="J247" s="406">
        <v>8976</v>
      </c>
      <c r="K247" s="261">
        <v>9528</v>
      </c>
      <c r="L247" s="406">
        <v>15912</v>
      </c>
      <c r="M247" s="261">
        <v>16464</v>
      </c>
      <c r="N247" s="283"/>
      <c r="O247" s="258"/>
      <c r="P247" s="259"/>
      <c r="Q247" s="261"/>
      <c r="R247" s="260"/>
      <c r="S247" s="262"/>
      <c r="T247" s="259"/>
      <c r="U247" s="261"/>
      <c r="V247" s="260"/>
      <c r="W247" s="262"/>
      <c r="X247" s="257"/>
      <c r="Y247" s="261"/>
      <c r="Z247" s="260"/>
      <c r="AA247" s="258"/>
      <c r="AB247" s="257"/>
      <c r="AC247" s="261"/>
      <c r="AD247" s="260"/>
      <c r="AE247" s="262"/>
      <c r="AF247" s="259"/>
      <c r="AG247" s="261"/>
      <c r="AH247" s="260"/>
      <c r="AI247" s="258"/>
      <c r="AJ247" s="260"/>
      <c r="AK247" s="261"/>
      <c r="AL247" s="260"/>
      <c r="AM247" s="258"/>
      <c r="AN247" s="260"/>
      <c r="AO247" s="258"/>
    </row>
    <row r="248" spans="1:41" x14ac:dyDescent="0.2">
      <c r="A248" s="407" t="s">
        <v>136</v>
      </c>
      <c r="B248" s="412" t="s">
        <v>1022</v>
      </c>
      <c r="C248" s="409" t="s">
        <v>1001</v>
      </c>
      <c r="D248" s="430">
        <v>161873</v>
      </c>
      <c r="E248" s="411">
        <v>4</v>
      </c>
      <c r="F248" s="257">
        <v>7494</v>
      </c>
      <c r="G248" s="261">
        <v>7664</v>
      </c>
      <c r="H248" s="257">
        <v>17446</v>
      </c>
      <c r="I248" s="261">
        <v>17914</v>
      </c>
      <c r="J248" s="406">
        <v>15986</v>
      </c>
      <c r="K248" s="261">
        <v>16682</v>
      </c>
      <c r="L248" s="406">
        <v>22322</v>
      </c>
      <c r="M248" s="261">
        <v>23354</v>
      </c>
      <c r="N248" s="283">
        <v>25798</v>
      </c>
      <c r="O248" s="258">
        <v>26156</v>
      </c>
      <c r="P248" s="259">
        <v>37900</v>
      </c>
      <c r="Q248" s="261">
        <v>38440</v>
      </c>
      <c r="R248" s="260"/>
      <c r="S248" s="262"/>
      <c r="T248" s="259"/>
      <c r="U248" s="261"/>
      <c r="V248" s="260"/>
      <c r="W248" s="262"/>
      <c r="X248" s="257"/>
      <c r="Y248" s="261"/>
      <c r="Z248" s="260"/>
      <c r="AA248" s="258"/>
      <c r="AB248" s="257"/>
      <c r="AC248" s="261"/>
      <c r="AD248" s="260"/>
      <c r="AE248" s="262"/>
      <c r="AF248" s="259"/>
      <c r="AG248" s="261"/>
      <c r="AH248" s="260"/>
      <c r="AI248" s="258"/>
      <c r="AJ248" s="260"/>
      <c r="AK248" s="261"/>
      <c r="AL248" s="260"/>
      <c r="AM248" s="258"/>
      <c r="AN248" s="260"/>
      <c r="AO248" s="258"/>
    </row>
    <row r="249" spans="1:41" x14ac:dyDescent="0.2">
      <c r="A249" s="407" t="s">
        <v>136</v>
      </c>
      <c r="B249" s="412" t="s">
        <v>1023</v>
      </c>
      <c r="C249" s="409"/>
      <c r="D249" s="430">
        <v>163338</v>
      </c>
      <c r="E249" s="411">
        <v>4</v>
      </c>
      <c r="F249" s="257">
        <v>6482</v>
      </c>
      <c r="G249" s="261">
        <v>6713</v>
      </c>
      <c r="H249" s="257">
        <v>14263</v>
      </c>
      <c r="I249" s="261">
        <v>14849</v>
      </c>
      <c r="J249" s="406">
        <v>6446</v>
      </c>
      <c r="K249" s="261">
        <v>6710</v>
      </c>
      <c r="L249" s="406">
        <v>11414</v>
      </c>
      <c r="M249" s="261">
        <v>11870</v>
      </c>
      <c r="N249" s="283"/>
      <c r="O249" s="258"/>
      <c r="P249" s="259"/>
      <c r="Q249" s="261"/>
      <c r="R249" s="260"/>
      <c r="S249" s="262"/>
      <c r="T249" s="259"/>
      <c r="U249" s="261"/>
      <c r="V249" s="260"/>
      <c r="W249" s="262"/>
      <c r="X249" s="257"/>
      <c r="Y249" s="261"/>
      <c r="Z249" s="260">
        <v>25108</v>
      </c>
      <c r="AA249" s="258">
        <v>26093</v>
      </c>
      <c r="AB249" s="257">
        <v>47167</v>
      </c>
      <c r="AC249" s="261">
        <v>49034</v>
      </c>
      <c r="AD249" s="260"/>
      <c r="AE249" s="262"/>
      <c r="AF249" s="259"/>
      <c r="AG249" s="261"/>
      <c r="AH249" s="260"/>
      <c r="AI249" s="258"/>
      <c r="AJ249" s="260"/>
      <c r="AK249" s="261"/>
      <c r="AL249" s="260"/>
      <c r="AM249" s="258"/>
      <c r="AN249" s="260"/>
      <c r="AO249" s="258"/>
    </row>
    <row r="250" spans="1:41" x14ac:dyDescent="0.2">
      <c r="A250" s="407" t="s">
        <v>136</v>
      </c>
      <c r="B250" s="408" t="s">
        <v>1019</v>
      </c>
      <c r="C250" s="414" t="s">
        <v>1043</v>
      </c>
      <c r="D250" s="430">
        <v>162283</v>
      </c>
      <c r="E250" s="550">
        <v>5</v>
      </c>
      <c r="F250" s="257">
        <v>5491</v>
      </c>
      <c r="G250" s="261">
        <v>5720</v>
      </c>
      <c r="H250" s="257">
        <v>9982</v>
      </c>
      <c r="I250" s="261">
        <v>10511</v>
      </c>
      <c r="J250" s="406">
        <v>9158</v>
      </c>
      <c r="K250" s="261">
        <v>9470</v>
      </c>
      <c r="L250" s="406">
        <v>14318</v>
      </c>
      <c r="M250" s="261">
        <v>14894</v>
      </c>
      <c r="N250" s="283"/>
      <c r="O250" s="258"/>
      <c r="P250" s="259"/>
      <c r="Q250" s="261"/>
      <c r="R250" s="260"/>
      <c r="S250" s="262"/>
      <c r="T250" s="259"/>
      <c r="U250" s="261"/>
      <c r="V250" s="260"/>
      <c r="W250" s="262"/>
      <c r="X250" s="257"/>
      <c r="Y250" s="261"/>
      <c r="Z250" s="260"/>
      <c r="AA250" s="258"/>
      <c r="AB250" s="257"/>
      <c r="AC250" s="261"/>
      <c r="AD250" s="260"/>
      <c r="AE250" s="262"/>
      <c r="AF250" s="259"/>
      <c r="AG250" s="261"/>
      <c r="AH250" s="260"/>
      <c r="AI250" s="258"/>
      <c r="AJ250" s="260"/>
      <c r="AK250" s="261"/>
      <c r="AL250" s="260"/>
      <c r="AM250" s="258"/>
      <c r="AN250" s="260"/>
      <c r="AO250" s="258"/>
    </row>
    <row r="251" spans="1:41" x14ac:dyDescent="0.2">
      <c r="A251" s="407" t="s">
        <v>136</v>
      </c>
      <c r="B251" s="412" t="s">
        <v>1024</v>
      </c>
      <c r="C251" s="409"/>
      <c r="D251" s="430">
        <v>163912</v>
      </c>
      <c r="E251" s="411">
        <v>6</v>
      </c>
      <c r="F251" s="257">
        <v>14445</v>
      </c>
      <c r="G251" s="261">
        <v>14773</v>
      </c>
      <c r="H251" s="257">
        <v>26522</v>
      </c>
      <c r="I251" s="261">
        <v>27573</v>
      </c>
      <c r="J251" s="257"/>
      <c r="K251" s="261"/>
      <c r="L251" s="257"/>
      <c r="M251" s="261"/>
      <c r="N251" s="283"/>
      <c r="O251" s="258"/>
      <c r="P251" s="259"/>
      <c r="Q251" s="261"/>
      <c r="R251" s="260"/>
      <c r="S251" s="262"/>
      <c r="T251" s="259"/>
      <c r="U251" s="261"/>
      <c r="V251" s="260"/>
      <c r="W251" s="262"/>
      <c r="X251" s="257"/>
      <c r="Y251" s="261"/>
      <c r="Z251" s="260"/>
      <c r="AA251" s="258"/>
      <c r="AB251" s="257"/>
      <c r="AC251" s="261"/>
      <c r="AD251" s="260"/>
      <c r="AE251" s="262"/>
      <c r="AF251" s="259"/>
      <c r="AG251" s="261"/>
      <c r="AH251" s="260"/>
      <c r="AI251" s="258"/>
      <c r="AJ251" s="260"/>
      <c r="AK251" s="261"/>
      <c r="AL251" s="260"/>
      <c r="AM251" s="258"/>
      <c r="AN251" s="260"/>
      <c r="AO251" s="258"/>
    </row>
    <row r="252" spans="1:41" x14ac:dyDescent="0.2">
      <c r="A252" s="407" t="s">
        <v>136</v>
      </c>
      <c r="B252" s="412" t="s">
        <v>1025</v>
      </c>
      <c r="C252" s="409"/>
      <c r="D252" s="430">
        <v>161767</v>
      </c>
      <c r="E252" s="415">
        <v>8</v>
      </c>
      <c r="F252" s="257">
        <v>3160</v>
      </c>
      <c r="G252" s="261">
        <v>3640</v>
      </c>
      <c r="H252" s="257">
        <v>9640</v>
      </c>
      <c r="I252" s="261">
        <v>10630</v>
      </c>
      <c r="J252" s="257"/>
      <c r="K252" s="261"/>
      <c r="L252" s="257"/>
      <c r="M252" s="261"/>
      <c r="N252" s="283"/>
      <c r="O252" s="258"/>
      <c r="P252" s="259"/>
      <c r="Q252" s="261"/>
      <c r="R252" s="260"/>
      <c r="S252" s="262"/>
      <c r="T252" s="259"/>
      <c r="U252" s="261"/>
      <c r="V252" s="260"/>
      <c r="W252" s="262"/>
      <c r="X252" s="257"/>
      <c r="Y252" s="261"/>
      <c r="Z252" s="260"/>
      <c r="AA252" s="258"/>
      <c r="AB252" s="257"/>
      <c r="AC252" s="261"/>
      <c r="AD252" s="260"/>
      <c r="AE252" s="262"/>
      <c r="AF252" s="259"/>
      <c r="AG252" s="261"/>
      <c r="AH252" s="260"/>
      <c r="AI252" s="258"/>
      <c r="AJ252" s="260"/>
      <c r="AK252" s="261"/>
      <c r="AL252" s="260"/>
      <c r="AM252" s="258"/>
      <c r="AN252" s="260"/>
      <c r="AO252" s="258"/>
    </row>
    <row r="253" spans="1:41" x14ac:dyDescent="0.2">
      <c r="A253" s="407" t="s">
        <v>136</v>
      </c>
      <c r="B253" s="408" t="s">
        <v>1026</v>
      </c>
      <c r="C253" s="544"/>
      <c r="D253" s="430">
        <v>162122</v>
      </c>
      <c r="E253" s="418">
        <v>8</v>
      </c>
      <c r="F253" s="257">
        <v>3948</v>
      </c>
      <c r="G253" s="261">
        <v>4096</v>
      </c>
      <c r="H253" s="257">
        <v>8819</v>
      </c>
      <c r="I253" s="261">
        <v>9151</v>
      </c>
      <c r="J253" s="257"/>
      <c r="K253" s="261"/>
      <c r="L253" s="257"/>
      <c r="M253" s="261"/>
      <c r="N253" s="283"/>
      <c r="O253" s="258"/>
      <c r="P253" s="259"/>
      <c r="Q253" s="261"/>
      <c r="R253" s="260"/>
      <c r="S253" s="262"/>
      <c r="T253" s="259"/>
      <c r="U253" s="261"/>
      <c r="V253" s="260"/>
      <c r="W253" s="262"/>
      <c r="X253" s="257"/>
      <c r="Y253" s="261"/>
      <c r="Z253" s="260"/>
      <c r="AA253" s="258"/>
      <c r="AB253" s="257"/>
      <c r="AC253" s="261"/>
      <c r="AD253" s="260"/>
      <c r="AE253" s="262"/>
      <c r="AF253" s="259"/>
      <c r="AG253" s="261"/>
      <c r="AH253" s="260"/>
      <c r="AI253" s="258"/>
      <c r="AJ253" s="260"/>
      <c r="AK253" s="261"/>
      <c r="AL253" s="260"/>
      <c r="AM253" s="258"/>
      <c r="AN253" s="260"/>
      <c r="AO253" s="258"/>
    </row>
    <row r="254" spans="1:41" x14ac:dyDescent="0.2">
      <c r="A254" s="407" t="s">
        <v>136</v>
      </c>
      <c r="B254" s="412" t="s">
        <v>1027</v>
      </c>
      <c r="C254" s="409"/>
      <c r="D254" s="430">
        <v>434672</v>
      </c>
      <c r="E254" s="415">
        <v>8</v>
      </c>
      <c r="F254" s="257">
        <v>3742</v>
      </c>
      <c r="G254" s="261">
        <v>3922</v>
      </c>
      <c r="H254" s="257">
        <v>9892</v>
      </c>
      <c r="I254" s="261">
        <v>10372</v>
      </c>
      <c r="J254" s="257"/>
      <c r="K254" s="261"/>
      <c r="L254" s="257"/>
      <c r="M254" s="261"/>
      <c r="N254" s="283"/>
      <c r="O254" s="258"/>
      <c r="P254" s="259"/>
      <c r="Q254" s="261"/>
      <c r="R254" s="260"/>
      <c r="S254" s="262"/>
      <c r="T254" s="259"/>
      <c r="U254" s="261"/>
      <c r="V254" s="260"/>
      <c r="W254" s="262"/>
      <c r="X254" s="257"/>
      <c r="Y254" s="261"/>
      <c r="Z254" s="260"/>
      <c r="AA254" s="258"/>
      <c r="AB254" s="257"/>
      <c r="AC254" s="261"/>
      <c r="AD254" s="260"/>
      <c r="AE254" s="262"/>
      <c r="AF254" s="259"/>
      <c r="AG254" s="261"/>
      <c r="AH254" s="260"/>
      <c r="AI254" s="258"/>
      <c r="AJ254" s="260"/>
      <c r="AK254" s="261"/>
      <c r="AL254" s="260"/>
      <c r="AM254" s="258"/>
      <c r="AN254" s="260"/>
      <c r="AO254" s="258"/>
    </row>
    <row r="255" spans="1:41" x14ac:dyDescent="0.2">
      <c r="A255" s="407" t="s">
        <v>136</v>
      </c>
      <c r="B255" s="408" t="s">
        <v>1028</v>
      </c>
      <c r="C255" s="544"/>
      <c r="D255" s="430">
        <v>162779</v>
      </c>
      <c r="E255" s="418">
        <v>8</v>
      </c>
      <c r="F255" s="257">
        <v>4168</v>
      </c>
      <c r="G255" s="261">
        <v>4343</v>
      </c>
      <c r="H255" s="257">
        <v>8008</v>
      </c>
      <c r="I255" s="261">
        <v>8183</v>
      </c>
      <c r="J255" s="257"/>
      <c r="K255" s="261"/>
      <c r="L255" s="257"/>
      <c r="M255" s="261"/>
      <c r="N255" s="283"/>
      <c r="O255" s="258"/>
      <c r="P255" s="259"/>
      <c r="Q255" s="261"/>
      <c r="R255" s="260"/>
      <c r="S255" s="262"/>
      <c r="T255" s="259"/>
      <c r="U255" s="261"/>
      <c r="V255" s="260"/>
      <c r="W255" s="262"/>
      <c r="X255" s="257"/>
      <c r="Y255" s="261"/>
      <c r="Z255" s="260"/>
      <c r="AA255" s="258"/>
      <c r="AB255" s="257"/>
      <c r="AC255" s="261"/>
      <c r="AD255" s="260"/>
      <c r="AE255" s="262"/>
      <c r="AF255" s="259"/>
      <c r="AG255" s="261"/>
      <c r="AH255" s="260"/>
      <c r="AI255" s="258"/>
      <c r="AJ255" s="260"/>
      <c r="AK255" s="261"/>
      <c r="AL255" s="260"/>
      <c r="AM255" s="258"/>
      <c r="AN255" s="260"/>
      <c r="AO255" s="258"/>
    </row>
    <row r="256" spans="1:41" x14ac:dyDescent="0.2">
      <c r="A256" s="407" t="s">
        <v>136</v>
      </c>
      <c r="B256" s="412" t="s">
        <v>1029</v>
      </c>
      <c r="C256" s="409"/>
      <c r="D256" s="430">
        <v>163426</v>
      </c>
      <c r="E256" s="415">
        <v>8</v>
      </c>
      <c r="F256" s="257">
        <v>4380</v>
      </c>
      <c r="G256" s="261">
        <v>4452</v>
      </c>
      <c r="H256" s="257">
        <v>11508</v>
      </c>
      <c r="I256" s="261">
        <v>11724</v>
      </c>
      <c r="J256" s="257"/>
      <c r="K256" s="261"/>
      <c r="L256" s="257"/>
      <c r="M256" s="261"/>
      <c r="N256" s="283"/>
      <c r="O256" s="258"/>
      <c r="P256" s="259"/>
      <c r="Q256" s="261"/>
      <c r="R256" s="260"/>
      <c r="S256" s="262"/>
      <c r="T256" s="259"/>
      <c r="U256" s="261"/>
      <c r="V256" s="260"/>
      <c r="W256" s="262"/>
      <c r="X256" s="257"/>
      <c r="Y256" s="261"/>
      <c r="Z256" s="260"/>
      <c r="AA256" s="258"/>
      <c r="AB256" s="257"/>
      <c r="AC256" s="261"/>
      <c r="AD256" s="260"/>
      <c r="AE256" s="262"/>
      <c r="AF256" s="259"/>
      <c r="AG256" s="261"/>
      <c r="AH256" s="260"/>
      <c r="AI256" s="258"/>
      <c r="AJ256" s="260"/>
      <c r="AK256" s="261"/>
      <c r="AL256" s="260"/>
      <c r="AM256" s="258"/>
      <c r="AN256" s="260"/>
      <c r="AO256" s="258"/>
    </row>
    <row r="257" spans="1:41" x14ac:dyDescent="0.2">
      <c r="A257" s="578" t="s">
        <v>136</v>
      </c>
      <c r="B257" s="412" t="s">
        <v>1030</v>
      </c>
      <c r="C257" s="409"/>
      <c r="D257" s="430">
        <v>163657</v>
      </c>
      <c r="E257" s="415">
        <v>8</v>
      </c>
      <c r="F257" s="257">
        <v>4020</v>
      </c>
      <c r="G257" s="261">
        <v>4200</v>
      </c>
      <c r="H257" s="257">
        <v>8790</v>
      </c>
      <c r="I257" s="261">
        <v>9210</v>
      </c>
      <c r="J257" s="257"/>
      <c r="K257" s="261"/>
      <c r="L257" s="257"/>
      <c r="M257" s="261"/>
      <c r="N257" s="283"/>
      <c r="O257" s="258"/>
      <c r="P257" s="259"/>
      <c r="Q257" s="261"/>
      <c r="R257" s="260"/>
      <c r="S257" s="262"/>
      <c r="T257" s="259"/>
      <c r="U257" s="261"/>
      <c r="V257" s="260"/>
      <c r="W257" s="262"/>
      <c r="X257" s="257"/>
      <c r="Y257" s="261"/>
      <c r="Z257" s="260"/>
      <c r="AA257" s="258"/>
      <c r="AB257" s="257"/>
      <c r="AC257" s="261"/>
      <c r="AD257" s="260"/>
      <c r="AE257" s="262"/>
      <c r="AF257" s="259"/>
      <c r="AG257" s="261"/>
      <c r="AH257" s="260"/>
      <c r="AI257" s="258"/>
      <c r="AJ257" s="260"/>
      <c r="AK257" s="261"/>
      <c r="AL257" s="260"/>
      <c r="AM257" s="258"/>
      <c r="AN257" s="260"/>
      <c r="AO257" s="258"/>
    </row>
    <row r="258" spans="1:41" x14ac:dyDescent="0.2">
      <c r="A258" s="572" t="s">
        <v>136</v>
      </c>
      <c r="B258" s="416" t="s">
        <v>1031</v>
      </c>
      <c r="C258" s="409"/>
      <c r="D258" s="545">
        <v>161688</v>
      </c>
      <c r="E258" s="546">
        <v>9</v>
      </c>
      <c r="F258" s="257">
        <v>3414</v>
      </c>
      <c r="G258" s="261">
        <v>3390</v>
      </c>
      <c r="H258" s="257">
        <v>7194</v>
      </c>
      <c r="I258" s="261">
        <v>7290</v>
      </c>
      <c r="J258" s="257"/>
      <c r="K258" s="261"/>
      <c r="L258" s="257"/>
      <c r="M258" s="261"/>
      <c r="N258" s="283"/>
      <c r="O258" s="258"/>
      <c r="P258" s="259"/>
      <c r="Q258" s="261"/>
      <c r="R258" s="260"/>
      <c r="S258" s="262"/>
      <c r="T258" s="259"/>
      <c r="U258" s="261"/>
      <c r="V258" s="260"/>
      <c r="W258" s="262"/>
      <c r="X258" s="257"/>
      <c r="Y258" s="261"/>
      <c r="Z258" s="260"/>
      <c r="AA258" s="258"/>
      <c r="AB258" s="257"/>
      <c r="AC258" s="261"/>
      <c r="AD258" s="260"/>
      <c r="AE258" s="262"/>
      <c r="AF258" s="259"/>
      <c r="AG258" s="261"/>
      <c r="AH258" s="260"/>
      <c r="AI258" s="258"/>
      <c r="AJ258" s="260"/>
      <c r="AK258" s="261"/>
      <c r="AL258" s="260"/>
      <c r="AM258" s="258"/>
      <c r="AN258" s="260"/>
      <c r="AO258" s="258"/>
    </row>
    <row r="259" spans="1:41" x14ac:dyDescent="0.2">
      <c r="A259" s="572" t="s">
        <v>136</v>
      </c>
      <c r="B259" s="412" t="s">
        <v>1032</v>
      </c>
      <c r="C259" s="409"/>
      <c r="D259" s="430">
        <v>161864</v>
      </c>
      <c r="E259" s="415">
        <v>9</v>
      </c>
      <c r="F259" s="257">
        <v>3000</v>
      </c>
      <c r="G259" s="261">
        <v>3000</v>
      </c>
      <c r="H259" s="257">
        <v>6660</v>
      </c>
      <c r="I259" s="261">
        <v>6660</v>
      </c>
      <c r="J259" s="257"/>
      <c r="K259" s="261"/>
      <c r="L259" s="257"/>
      <c r="M259" s="261"/>
      <c r="N259" s="283"/>
      <c r="O259" s="258"/>
      <c r="P259" s="259"/>
      <c r="Q259" s="261"/>
      <c r="R259" s="260"/>
      <c r="S259" s="262"/>
      <c r="T259" s="259"/>
      <c r="U259" s="261"/>
      <c r="V259" s="260"/>
      <c r="W259" s="262"/>
      <c r="X259" s="257"/>
      <c r="Y259" s="261"/>
      <c r="Z259" s="260"/>
      <c r="AA259" s="258"/>
      <c r="AB259" s="257"/>
      <c r="AC259" s="261"/>
      <c r="AD259" s="260"/>
      <c r="AE259" s="262"/>
      <c r="AF259" s="259"/>
      <c r="AG259" s="261"/>
      <c r="AH259" s="260"/>
      <c r="AI259" s="258"/>
      <c r="AJ259" s="260"/>
      <c r="AK259" s="261"/>
      <c r="AL259" s="260"/>
      <c r="AM259" s="258"/>
      <c r="AN259" s="260"/>
      <c r="AO259" s="258"/>
    </row>
    <row r="260" spans="1:41" x14ac:dyDescent="0.2">
      <c r="A260" s="572" t="s">
        <v>136</v>
      </c>
      <c r="B260" s="547" t="s">
        <v>1033</v>
      </c>
      <c r="C260" s="548"/>
      <c r="D260" s="549">
        <v>405872</v>
      </c>
      <c r="E260" s="415">
        <v>9</v>
      </c>
      <c r="F260" s="257">
        <v>3696</v>
      </c>
      <c r="G260" s="261">
        <v>3912</v>
      </c>
      <c r="H260" s="257">
        <v>7512</v>
      </c>
      <c r="I260" s="261">
        <v>7944</v>
      </c>
      <c r="J260" s="257"/>
      <c r="K260" s="261"/>
      <c r="L260" s="257"/>
      <c r="M260" s="261"/>
      <c r="N260" s="283"/>
      <c r="O260" s="258"/>
      <c r="P260" s="259"/>
      <c r="Q260" s="261"/>
      <c r="R260" s="260"/>
      <c r="S260" s="262"/>
      <c r="T260" s="259"/>
      <c r="U260" s="261"/>
      <c r="V260" s="260"/>
      <c r="W260" s="262"/>
      <c r="X260" s="257"/>
      <c r="Y260" s="261"/>
      <c r="Z260" s="260"/>
      <c r="AA260" s="258"/>
      <c r="AB260" s="257"/>
      <c r="AC260" s="261"/>
      <c r="AD260" s="260"/>
      <c r="AE260" s="262"/>
      <c r="AF260" s="259"/>
      <c r="AG260" s="261"/>
      <c r="AH260" s="260"/>
      <c r="AI260" s="258"/>
      <c r="AJ260" s="260"/>
      <c r="AK260" s="261"/>
      <c r="AL260" s="260"/>
      <c r="AM260" s="258"/>
      <c r="AN260" s="260"/>
      <c r="AO260" s="258"/>
    </row>
    <row r="261" spans="1:41" x14ac:dyDescent="0.2">
      <c r="A261" s="572" t="s">
        <v>136</v>
      </c>
      <c r="B261" s="416" t="s">
        <v>1034</v>
      </c>
      <c r="C261" s="409"/>
      <c r="D261" s="430">
        <v>162557</v>
      </c>
      <c r="E261" s="415">
        <v>9</v>
      </c>
      <c r="F261" s="257">
        <v>3806</v>
      </c>
      <c r="G261" s="261">
        <v>3930</v>
      </c>
      <c r="H261" s="257">
        <v>9986</v>
      </c>
      <c r="I261" s="261">
        <v>10290</v>
      </c>
      <c r="J261" s="257"/>
      <c r="K261" s="261"/>
      <c r="L261" s="257"/>
      <c r="M261" s="261"/>
      <c r="N261" s="283"/>
      <c r="O261" s="258"/>
      <c r="P261" s="259"/>
      <c r="Q261" s="261"/>
      <c r="R261" s="260"/>
      <c r="S261" s="262"/>
      <c r="T261" s="259"/>
      <c r="U261" s="261"/>
      <c r="V261" s="260"/>
      <c r="W261" s="262"/>
      <c r="X261" s="257"/>
      <c r="Y261" s="261"/>
      <c r="Z261" s="260"/>
      <c r="AA261" s="258"/>
      <c r="AB261" s="257"/>
      <c r="AC261" s="261"/>
      <c r="AD261" s="260"/>
      <c r="AE261" s="262"/>
      <c r="AF261" s="259"/>
      <c r="AG261" s="261"/>
      <c r="AH261" s="260"/>
      <c r="AI261" s="258"/>
      <c r="AJ261" s="260"/>
      <c r="AK261" s="261"/>
      <c r="AL261" s="260"/>
      <c r="AM261" s="258"/>
      <c r="AN261" s="260"/>
      <c r="AO261" s="258"/>
    </row>
    <row r="262" spans="1:41" x14ac:dyDescent="0.2">
      <c r="A262" s="572" t="s">
        <v>136</v>
      </c>
      <c r="B262" s="416" t="s">
        <v>1035</v>
      </c>
      <c r="C262" s="409"/>
      <c r="D262" s="545">
        <v>162690</v>
      </c>
      <c r="E262" s="415">
        <v>9</v>
      </c>
      <c r="F262" s="257">
        <v>3440</v>
      </c>
      <c r="G262" s="261">
        <v>3560</v>
      </c>
      <c r="H262" s="257">
        <v>6710</v>
      </c>
      <c r="I262" s="261">
        <v>6920</v>
      </c>
      <c r="J262" s="257"/>
      <c r="K262" s="261"/>
      <c r="L262" s="257"/>
      <c r="M262" s="261"/>
      <c r="N262" s="283"/>
      <c r="O262" s="258"/>
      <c r="P262" s="259"/>
      <c r="Q262" s="261"/>
      <c r="R262" s="260"/>
      <c r="S262" s="262"/>
      <c r="T262" s="259"/>
      <c r="U262" s="261"/>
      <c r="V262" s="260"/>
      <c r="W262" s="262"/>
      <c r="X262" s="257"/>
      <c r="Y262" s="261"/>
      <c r="Z262" s="260"/>
      <c r="AA262" s="258"/>
      <c r="AB262" s="257"/>
      <c r="AC262" s="261"/>
      <c r="AD262" s="260"/>
      <c r="AE262" s="262"/>
      <c r="AF262" s="259"/>
      <c r="AG262" s="261"/>
      <c r="AH262" s="260"/>
      <c r="AI262" s="258"/>
      <c r="AJ262" s="260"/>
      <c r="AK262" s="261"/>
      <c r="AL262" s="260"/>
      <c r="AM262" s="258"/>
      <c r="AN262" s="260"/>
      <c r="AO262" s="258"/>
    </row>
    <row r="263" spans="1:41" x14ac:dyDescent="0.2">
      <c r="A263" s="572" t="s">
        <v>136</v>
      </c>
      <c r="B263" s="412" t="s">
        <v>1036</v>
      </c>
      <c r="C263" s="409"/>
      <c r="D263" s="430">
        <v>162706</v>
      </c>
      <c r="E263" s="415">
        <v>9</v>
      </c>
      <c r="F263" s="257">
        <v>2755</v>
      </c>
      <c r="G263" s="261">
        <v>2925</v>
      </c>
      <c r="H263" s="257">
        <v>7675</v>
      </c>
      <c r="I263" s="261">
        <v>8160</v>
      </c>
      <c r="J263" s="257"/>
      <c r="K263" s="261"/>
      <c r="L263" s="257"/>
      <c r="M263" s="261"/>
      <c r="N263" s="283"/>
      <c r="O263" s="258"/>
      <c r="P263" s="259"/>
      <c r="Q263" s="261"/>
      <c r="R263" s="260"/>
      <c r="S263" s="262"/>
      <c r="T263" s="259"/>
      <c r="U263" s="261"/>
      <c r="V263" s="260"/>
      <c r="W263" s="262"/>
      <c r="X263" s="257"/>
      <c r="Y263" s="261"/>
      <c r="Z263" s="260"/>
      <c r="AA263" s="258"/>
      <c r="AB263" s="257"/>
      <c r="AC263" s="261"/>
      <c r="AD263" s="260"/>
      <c r="AE263" s="262"/>
      <c r="AF263" s="259"/>
      <c r="AG263" s="261"/>
      <c r="AH263" s="260"/>
      <c r="AI263" s="258"/>
      <c r="AJ263" s="260"/>
      <c r="AK263" s="261"/>
      <c r="AL263" s="260"/>
      <c r="AM263" s="258"/>
      <c r="AN263" s="260"/>
      <c r="AO263" s="258"/>
    </row>
    <row r="264" spans="1:41" x14ac:dyDescent="0.2">
      <c r="A264" s="407" t="s">
        <v>136</v>
      </c>
      <c r="B264" s="547" t="s">
        <v>1037</v>
      </c>
      <c r="C264" s="548"/>
      <c r="D264" s="549">
        <v>164313</v>
      </c>
      <c r="E264" s="415">
        <v>9</v>
      </c>
      <c r="F264" s="257">
        <v>2951</v>
      </c>
      <c r="G264" s="261">
        <v>3026</v>
      </c>
      <c r="H264" s="257">
        <v>7728</v>
      </c>
      <c r="I264" s="261">
        <v>7968</v>
      </c>
      <c r="J264" s="257"/>
      <c r="K264" s="261"/>
      <c r="L264" s="257"/>
      <c r="M264" s="261"/>
      <c r="N264" s="283"/>
      <c r="O264" s="258"/>
      <c r="P264" s="259"/>
      <c r="Q264" s="261"/>
      <c r="R264" s="260"/>
      <c r="S264" s="262"/>
      <c r="T264" s="259"/>
      <c r="U264" s="261"/>
      <c r="V264" s="260"/>
      <c r="W264" s="262"/>
      <c r="X264" s="257"/>
      <c r="Y264" s="261"/>
      <c r="Z264" s="260"/>
      <c r="AA264" s="258"/>
      <c r="AB264" s="257"/>
      <c r="AC264" s="261"/>
      <c r="AD264" s="260"/>
      <c r="AE264" s="262"/>
      <c r="AF264" s="259"/>
      <c r="AG264" s="261"/>
      <c r="AH264" s="260"/>
      <c r="AI264" s="258"/>
      <c r="AJ264" s="260"/>
      <c r="AK264" s="261"/>
      <c r="AL264" s="260"/>
      <c r="AM264" s="258"/>
      <c r="AN264" s="260"/>
      <c r="AO264" s="258"/>
    </row>
    <row r="265" spans="1:41" x14ac:dyDescent="0.2">
      <c r="A265" s="407" t="s">
        <v>136</v>
      </c>
      <c r="B265" s="412" t="s">
        <v>1038</v>
      </c>
      <c r="C265" s="409"/>
      <c r="D265" s="430">
        <v>162104</v>
      </c>
      <c r="E265" s="415">
        <v>10</v>
      </c>
      <c r="F265" s="257">
        <v>2940</v>
      </c>
      <c r="G265" s="261">
        <v>3090</v>
      </c>
      <c r="H265" s="257">
        <v>6990</v>
      </c>
      <c r="I265" s="261">
        <v>7140</v>
      </c>
      <c r="J265" s="257"/>
      <c r="K265" s="261"/>
      <c r="L265" s="257"/>
      <c r="M265" s="261"/>
      <c r="N265" s="283"/>
      <c r="O265" s="258"/>
      <c r="P265" s="259"/>
      <c r="Q265" s="261"/>
      <c r="R265" s="260"/>
      <c r="S265" s="262"/>
      <c r="T265" s="259"/>
      <c r="U265" s="261"/>
      <c r="V265" s="260"/>
      <c r="W265" s="262"/>
      <c r="X265" s="257"/>
      <c r="Y265" s="261"/>
      <c r="Z265" s="260"/>
      <c r="AA265" s="258"/>
      <c r="AB265" s="257"/>
      <c r="AC265" s="261"/>
      <c r="AD265" s="260"/>
      <c r="AE265" s="262"/>
      <c r="AF265" s="259"/>
      <c r="AG265" s="261"/>
      <c r="AH265" s="260"/>
      <c r="AI265" s="258"/>
      <c r="AJ265" s="260"/>
      <c r="AK265" s="261"/>
      <c r="AL265" s="260"/>
      <c r="AM265" s="258"/>
      <c r="AN265" s="260"/>
      <c r="AO265" s="258"/>
    </row>
    <row r="266" spans="1:41" x14ac:dyDescent="0.2">
      <c r="A266" s="407" t="s">
        <v>136</v>
      </c>
      <c r="B266" s="412" t="s">
        <v>1039</v>
      </c>
      <c r="C266" s="409"/>
      <c r="D266" s="430">
        <v>162168</v>
      </c>
      <c r="E266" s="415">
        <v>10</v>
      </c>
      <c r="F266" s="257">
        <v>3754</v>
      </c>
      <c r="G266" s="261">
        <v>4650</v>
      </c>
      <c r="H266" s="257">
        <v>8134</v>
      </c>
      <c r="I266" s="261">
        <v>9450</v>
      </c>
      <c r="J266" s="257"/>
      <c r="K266" s="261"/>
      <c r="L266" s="257"/>
      <c r="M266" s="261"/>
      <c r="N266" s="283"/>
      <c r="O266" s="258"/>
      <c r="P266" s="259"/>
      <c r="Q266" s="261"/>
      <c r="R266" s="260"/>
      <c r="S266" s="262"/>
      <c r="T266" s="259"/>
      <c r="U266" s="261"/>
      <c r="V266" s="260"/>
      <c r="W266" s="262"/>
      <c r="X266" s="257"/>
      <c r="Y266" s="261"/>
      <c r="Z266" s="260"/>
      <c r="AA266" s="258"/>
      <c r="AB266" s="257"/>
      <c r="AC266" s="261"/>
      <c r="AD266" s="260"/>
      <c r="AE266" s="262"/>
      <c r="AF266" s="259"/>
      <c r="AG266" s="261"/>
      <c r="AH266" s="260"/>
      <c r="AI266" s="258"/>
      <c r="AJ266" s="260"/>
      <c r="AK266" s="261"/>
      <c r="AL266" s="260"/>
      <c r="AM266" s="258"/>
      <c r="AN266" s="260"/>
      <c r="AO266" s="258"/>
    </row>
    <row r="267" spans="1:41" x14ac:dyDescent="0.2">
      <c r="A267" s="572" t="s">
        <v>136</v>
      </c>
      <c r="B267" s="416" t="s">
        <v>1040</v>
      </c>
      <c r="C267" s="409"/>
      <c r="D267" s="430">
        <v>162609</v>
      </c>
      <c r="E267" s="415">
        <v>10</v>
      </c>
      <c r="F267" s="257">
        <v>3450</v>
      </c>
      <c r="G267" s="261">
        <v>3420</v>
      </c>
      <c r="H267" s="257">
        <v>8400</v>
      </c>
      <c r="I267" s="261">
        <v>8370</v>
      </c>
      <c r="J267" s="257"/>
      <c r="K267" s="261"/>
      <c r="L267" s="257"/>
      <c r="M267" s="261"/>
      <c r="N267" s="283"/>
      <c r="O267" s="258"/>
      <c r="P267" s="259"/>
      <c r="Q267" s="261"/>
      <c r="R267" s="260"/>
      <c r="S267" s="262"/>
      <c r="T267" s="259"/>
      <c r="U267" s="261"/>
      <c r="V267" s="260"/>
      <c r="W267" s="262"/>
      <c r="X267" s="257"/>
      <c r="Y267" s="261"/>
      <c r="Z267" s="260"/>
      <c r="AA267" s="258"/>
      <c r="AB267" s="257"/>
      <c r="AC267" s="261"/>
      <c r="AD267" s="260"/>
      <c r="AE267" s="262"/>
      <c r="AF267" s="259"/>
      <c r="AG267" s="261"/>
      <c r="AH267" s="260"/>
      <c r="AI267" s="258"/>
      <c r="AJ267" s="260"/>
      <c r="AK267" s="261"/>
      <c r="AL267" s="260"/>
      <c r="AM267" s="258"/>
      <c r="AN267" s="260"/>
      <c r="AO267" s="258"/>
    </row>
    <row r="268" spans="1:41" x14ac:dyDescent="0.2">
      <c r="A268" s="572" t="s">
        <v>136</v>
      </c>
      <c r="B268" s="412" t="s">
        <v>1041</v>
      </c>
      <c r="C268" s="409"/>
      <c r="D268" s="430">
        <v>163204</v>
      </c>
      <c r="E268" s="411">
        <v>15</v>
      </c>
      <c r="F268" s="257">
        <v>5869</v>
      </c>
      <c r="G268" s="261">
        <v>6024</v>
      </c>
      <c r="H268" s="257">
        <v>11989</v>
      </c>
      <c r="I268" s="261">
        <v>11976</v>
      </c>
      <c r="J268" s="257">
        <v>15072</v>
      </c>
      <c r="K268" s="261">
        <v>11352</v>
      </c>
      <c r="L268" s="257">
        <v>21504</v>
      </c>
      <c r="M268" s="261">
        <v>16176</v>
      </c>
      <c r="N268" s="283"/>
      <c r="O268" s="258"/>
      <c r="P268" s="259"/>
      <c r="Q268" s="261"/>
      <c r="R268" s="260"/>
      <c r="S268" s="262"/>
      <c r="T268" s="259"/>
      <c r="U268" s="261"/>
      <c r="V268" s="260"/>
      <c r="W268" s="262"/>
      <c r="X268" s="257"/>
      <c r="Y268" s="261"/>
      <c r="Z268" s="260"/>
      <c r="AA268" s="258"/>
      <c r="AB268" s="257"/>
      <c r="AC268" s="261"/>
      <c r="AD268" s="260"/>
      <c r="AE268" s="262"/>
      <c r="AF268" s="259"/>
      <c r="AG268" s="261"/>
      <c r="AH268" s="260"/>
      <c r="AI268" s="258"/>
      <c r="AJ268" s="260"/>
      <c r="AK268" s="261"/>
      <c r="AL268" s="260"/>
      <c r="AM268" s="258"/>
      <c r="AN268" s="260"/>
      <c r="AO268" s="258"/>
    </row>
    <row r="269" spans="1:41" x14ac:dyDescent="0.2">
      <c r="A269" s="572" t="s">
        <v>136</v>
      </c>
      <c r="B269" s="416" t="s">
        <v>1042</v>
      </c>
      <c r="C269" s="409"/>
      <c r="D269" s="430">
        <v>163259</v>
      </c>
      <c r="E269" s="411">
        <v>15</v>
      </c>
      <c r="F269" s="257">
        <v>8966</v>
      </c>
      <c r="G269" s="261">
        <v>8010</v>
      </c>
      <c r="H269" s="257">
        <v>27426</v>
      </c>
      <c r="I269" s="261">
        <v>24536</v>
      </c>
      <c r="J269" s="257">
        <v>18322</v>
      </c>
      <c r="K269" s="261">
        <v>15561</v>
      </c>
      <c r="L269" s="257">
        <v>36178</v>
      </c>
      <c r="M269" s="261">
        <v>25713</v>
      </c>
      <c r="N269" s="283">
        <v>25405</v>
      </c>
      <c r="O269" s="258">
        <v>26093</v>
      </c>
      <c r="P269" s="259">
        <v>36684</v>
      </c>
      <c r="Q269" s="261">
        <v>37710</v>
      </c>
      <c r="R269" s="260">
        <v>28307</v>
      </c>
      <c r="S269" s="262">
        <v>29883</v>
      </c>
      <c r="T269" s="259">
        <v>50617</v>
      </c>
      <c r="U269" s="261">
        <v>53532</v>
      </c>
      <c r="V269" s="260">
        <v>26544</v>
      </c>
      <c r="W269" s="262">
        <v>28023</v>
      </c>
      <c r="X269" s="257">
        <v>55979</v>
      </c>
      <c r="Y269" s="261">
        <v>59224</v>
      </c>
      <c r="Z269" s="260">
        <v>19481</v>
      </c>
      <c r="AA269" s="258">
        <v>20353</v>
      </c>
      <c r="AB269" s="257">
        <v>34433</v>
      </c>
      <c r="AC269" s="261">
        <v>36052</v>
      </c>
      <c r="AD269" s="260"/>
      <c r="AE269" s="262"/>
      <c r="AF269" s="259"/>
      <c r="AG269" s="261"/>
      <c r="AH269" s="260"/>
      <c r="AI269" s="258"/>
      <c r="AJ269" s="260"/>
      <c r="AK269" s="261"/>
      <c r="AL269" s="260"/>
      <c r="AM269" s="258"/>
      <c r="AN269" s="260"/>
      <c r="AO269" s="258"/>
    </row>
    <row r="270" spans="1:41" x14ac:dyDescent="0.2">
      <c r="A270" s="574" t="s">
        <v>137</v>
      </c>
      <c r="B270" s="337" t="s">
        <v>665</v>
      </c>
      <c r="C270" s="338"/>
      <c r="D270" s="370">
        <v>176080</v>
      </c>
      <c r="E270" s="370">
        <v>1</v>
      </c>
      <c r="F270" s="257">
        <v>5805</v>
      </c>
      <c r="G270" s="258">
        <v>6264</v>
      </c>
      <c r="H270" s="257">
        <v>14670</v>
      </c>
      <c r="I270" s="261">
        <v>15828</v>
      </c>
      <c r="J270" s="257">
        <v>5805</v>
      </c>
      <c r="K270" s="261">
        <v>6264</v>
      </c>
      <c r="L270" s="257">
        <v>14670</v>
      </c>
      <c r="M270" s="261">
        <v>15828</v>
      </c>
      <c r="N270" s="283"/>
      <c r="O270" s="258"/>
      <c r="P270" s="259"/>
      <c r="Q270" s="261"/>
      <c r="R270" s="260"/>
      <c r="S270" s="262"/>
      <c r="T270" s="259"/>
      <c r="U270" s="261"/>
      <c r="V270" s="260"/>
      <c r="W270" s="262"/>
      <c r="X270" s="257"/>
      <c r="Y270" s="261"/>
      <c r="Z270" s="260"/>
      <c r="AA270" s="258"/>
      <c r="AB270" s="257"/>
      <c r="AC270" s="261"/>
      <c r="AD270" s="260"/>
      <c r="AE270" s="262"/>
      <c r="AF270" s="259"/>
      <c r="AG270" s="261"/>
      <c r="AH270" s="260"/>
      <c r="AI270" s="258"/>
      <c r="AJ270" s="260"/>
      <c r="AK270" s="261"/>
      <c r="AL270" s="260">
        <v>17304</v>
      </c>
      <c r="AM270" s="258">
        <v>18011</v>
      </c>
      <c r="AN270" s="260">
        <v>41504</v>
      </c>
      <c r="AO270" s="258">
        <v>43011</v>
      </c>
    </row>
    <row r="271" spans="1:41" x14ac:dyDescent="0.2">
      <c r="A271" s="574" t="s">
        <v>137</v>
      </c>
      <c r="B271" s="337" t="s">
        <v>666</v>
      </c>
      <c r="C271" s="374" t="s">
        <v>448</v>
      </c>
      <c r="D271" s="370">
        <v>176372</v>
      </c>
      <c r="E271" s="370">
        <v>1</v>
      </c>
      <c r="F271" s="257">
        <v>5834</v>
      </c>
      <c r="G271" s="258">
        <v>6336</v>
      </c>
      <c r="H271" s="257">
        <v>13789</v>
      </c>
      <c r="I271" s="261">
        <v>14448</v>
      </c>
      <c r="J271" s="257">
        <v>5834</v>
      </c>
      <c r="K271" s="261">
        <v>6336</v>
      </c>
      <c r="L271" s="257">
        <v>13789</v>
      </c>
      <c r="M271" s="261">
        <v>14448</v>
      </c>
      <c r="N271" s="283"/>
      <c r="O271" s="258"/>
      <c r="P271" s="259"/>
      <c r="Q271" s="261"/>
      <c r="R271" s="260"/>
      <c r="S271" s="262"/>
      <c r="T271" s="259"/>
      <c r="U271" s="261"/>
      <c r="V271" s="260"/>
      <c r="W271" s="262"/>
      <c r="X271" s="257"/>
      <c r="Y271" s="261"/>
      <c r="Z271" s="260"/>
      <c r="AA271" s="258"/>
      <c r="AB271" s="257"/>
      <c r="AC271" s="261"/>
      <c r="AD271" s="260"/>
      <c r="AE271" s="262"/>
      <c r="AF271" s="259"/>
      <c r="AG271" s="261"/>
      <c r="AH271" s="260"/>
      <c r="AI271" s="258"/>
      <c r="AJ271" s="260"/>
      <c r="AK271" s="261"/>
      <c r="AL271" s="260"/>
      <c r="AM271" s="258"/>
      <c r="AN271" s="260"/>
      <c r="AO271" s="258"/>
    </row>
    <row r="272" spans="1:41" x14ac:dyDescent="0.2">
      <c r="A272" s="370" t="s">
        <v>137</v>
      </c>
      <c r="B272" s="337" t="s">
        <v>667</v>
      </c>
      <c r="C272" s="338"/>
      <c r="D272" s="370">
        <v>175856</v>
      </c>
      <c r="E272" s="370">
        <v>2</v>
      </c>
      <c r="F272" s="257">
        <v>5506</v>
      </c>
      <c r="G272" s="258">
        <v>5988</v>
      </c>
      <c r="H272" s="257">
        <v>13496</v>
      </c>
      <c r="I272" s="261">
        <v>14676</v>
      </c>
      <c r="J272" s="257">
        <v>5506</v>
      </c>
      <c r="K272" s="261">
        <v>5988</v>
      </c>
      <c r="L272" s="257">
        <v>13496</v>
      </c>
      <c r="M272" s="261">
        <v>14676</v>
      </c>
      <c r="N272" s="283"/>
      <c r="O272" s="258"/>
      <c r="P272" s="259"/>
      <c r="Q272" s="261"/>
      <c r="R272" s="260"/>
      <c r="S272" s="262"/>
      <c r="T272" s="259"/>
      <c r="U272" s="261"/>
      <c r="V272" s="260"/>
      <c r="W272" s="262"/>
      <c r="X272" s="257"/>
      <c r="Y272" s="261"/>
      <c r="Z272" s="260"/>
      <c r="AA272" s="258"/>
      <c r="AB272" s="257"/>
      <c r="AC272" s="261"/>
      <c r="AD272" s="260"/>
      <c r="AE272" s="262"/>
      <c r="AF272" s="259"/>
      <c r="AG272" s="261"/>
      <c r="AH272" s="260"/>
      <c r="AI272" s="258"/>
      <c r="AJ272" s="260"/>
      <c r="AK272" s="261"/>
      <c r="AL272" s="260"/>
      <c r="AM272" s="258"/>
      <c r="AN272" s="260"/>
      <c r="AO272" s="258"/>
    </row>
    <row r="273" spans="1:41" x14ac:dyDescent="0.2">
      <c r="A273" s="370" t="s">
        <v>137</v>
      </c>
      <c r="B273" s="337" t="s">
        <v>668</v>
      </c>
      <c r="C273" s="374"/>
      <c r="D273" s="370">
        <v>176017</v>
      </c>
      <c r="E273" s="370">
        <v>2</v>
      </c>
      <c r="F273" s="257">
        <v>5792</v>
      </c>
      <c r="G273" s="258">
        <v>6282</v>
      </c>
      <c r="H273" s="257">
        <v>14797</v>
      </c>
      <c r="I273" s="261">
        <v>16266</v>
      </c>
      <c r="J273" s="257">
        <v>5792</v>
      </c>
      <c r="K273" s="261">
        <v>6282</v>
      </c>
      <c r="L273" s="257">
        <v>14797</v>
      </c>
      <c r="M273" s="261">
        <v>16266</v>
      </c>
      <c r="N273" s="283">
        <v>11293</v>
      </c>
      <c r="O273" s="258">
        <v>12388</v>
      </c>
      <c r="P273" s="259">
        <v>24692</v>
      </c>
      <c r="Q273" s="261">
        <v>27087</v>
      </c>
      <c r="R273" s="260"/>
      <c r="S273" s="262"/>
      <c r="T273" s="259"/>
      <c r="U273" s="261"/>
      <c r="V273" s="260"/>
      <c r="W273" s="262"/>
      <c r="X273" s="257"/>
      <c r="Y273" s="261"/>
      <c r="Z273" s="260">
        <v>12425</v>
      </c>
      <c r="AA273" s="258">
        <v>13543</v>
      </c>
      <c r="AB273" s="257">
        <v>27550</v>
      </c>
      <c r="AC273" s="261">
        <v>30029</v>
      </c>
      <c r="AD273" s="260"/>
      <c r="AE273" s="262"/>
      <c r="AF273" s="259"/>
      <c r="AG273" s="261"/>
      <c r="AH273" s="260"/>
      <c r="AI273" s="258"/>
      <c r="AJ273" s="260"/>
      <c r="AK273" s="261"/>
      <c r="AL273" s="260"/>
      <c r="AM273" s="258"/>
      <c r="AN273" s="260"/>
      <c r="AO273" s="258"/>
    </row>
    <row r="274" spans="1:41" x14ac:dyDescent="0.2">
      <c r="A274" s="370" t="s">
        <v>137</v>
      </c>
      <c r="B274" s="371" t="s">
        <v>669</v>
      </c>
      <c r="C274" s="372"/>
      <c r="D274" s="370">
        <v>175342</v>
      </c>
      <c r="E274" s="370">
        <v>4</v>
      </c>
      <c r="F274" s="257">
        <v>5247</v>
      </c>
      <c r="G274" s="258">
        <v>5712</v>
      </c>
      <c r="H274" s="257">
        <v>12905</v>
      </c>
      <c r="I274" s="261">
        <v>14052</v>
      </c>
      <c r="J274" s="257">
        <v>5247</v>
      </c>
      <c r="K274" s="261">
        <v>5712</v>
      </c>
      <c r="L274" s="257">
        <v>12905</v>
      </c>
      <c r="M274" s="261">
        <v>14052</v>
      </c>
      <c r="N274" s="283"/>
      <c r="O274" s="258"/>
      <c r="P274" s="259"/>
      <c r="Q274" s="261"/>
      <c r="R274" s="260"/>
      <c r="S274" s="262"/>
      <c r="T274" s="259"/>
      <c r="U274" s="261"/>
      <c r="V274" s="260"/>
      <c r="W274" s="262"/>
      <c r="X274" s="257"/>
      <c r="Y274" s="261"/>
      <c r="Z274" s="260"/>
      <c r="AA274" s="258"/>
      <c r="AB274" s="257"/>
      <c r="AC274" s="261"/>
      <c r="AD274" s="260"/>
      <c r="AE274" s="262"/>
      <c r="AF274" s="259"/>
      <c r="AG274" s="261"/>
      <c r="AH274" s="260"/>
      <c r="AI274" s="258"/>
      <c r="AJ274" s="260"/>
      <c r="AK274" s="261"/>
      <c r="AL274" s="260"/>
      <c r="AM274" s="258"/>
      <c r="AN274" s="260"/>
      <c r="AO274" s="258"/>
    </row>
    <row r="275" spans="1:41" x14ac:dyDescent="0.2">
      <c r="A275" s="574" t="s">
        <v>137</v>
      </c>
      <c r="B275" s="337" t="s">
        <v>670</v>
      </c>
      <c r="C275" s="338"/>
      <c r="D275" s="347">
        <v>175616</v>
      </c>
      <c r="E275" s="348">
        <v>4</v>
      </c>
      <c r="F275" s="257">
        <v>5287</v>
      </c>
      <c r="G275" s="258">
        <v>5724</v>
      </c>
      <c r="H275" s="257">
        <v>13685</v>
      </c>
      <c r="I275" s="261">
        <v>14820</v>
      </c>
      <c r="J275" s="257">
        <v>5287</v>
      </c>
      <c r="K275" s="261">
        <v>5724</v>
      </c>
      <c r="L275" s="257">
        <v>13685</v>
      </c>
      <c r="M275" s="261">
        <v>14820</v>
      </c>
      <c r="N275" s="283"/>
      <c r="O275" s="258"/>
      <c r="P275" s="259"/>
      <c r="Q275" s="261"/>
      <c r="R275" s="260"/>
      <c r="S275" s="262"/>
      <c r="T275" s="259"/>
      <c r="U275" s="261"/>
      <c r="V275" s="260"/>
      <c r="W275" s="262"/>
      <c r="X275" s="257"/>
      <c r="Y275" s="261"/>
      <c r="Z275" s="260"/>
      <c r="AA275" s="258"/>
      <c r="AB275" s="257"/>
      <c r="AC275" s="261"/>
      <c r="AD275" s="260"/>
      <c r="AE275" s="262"/>
      <c r="AF275" s="259"/>
      <c r="AG275" s="261"/>
      <c r="AH275" s="260"/>
      <c r="AI275" s="258"/>
      <c r="AJ275" s="260"/>
      <c r="AK275" s="261"/>
      <c r="AL275" s="260"/>
      <c r="AM275" s="258"/>
      <c r="AN275" s="260"/>
      <c r="AO275" s="258"/>
    </row>
    <row r="276" spans="1:41" x14ac:dyDescent="0.2">
      <c r="A276" s="370" t="s">
        <v>137</v>
      </c>
      <c r="B276" s="349" t="s">
        <v>671</v>
      </c>
      <c r="C276" s="374"/>
      <c r="D276" s="359">
        <v>176044</v>
      </c>
      <c r="E276" s="350">
        <v>4</v>
      </c>
      <c r="F276" s="257">
        <v>5232</v>
      </c>
      <c r="G276" s="258">
        <v>5628</v>
      </c>
      <c r="H276" s="257">
        <v>13080</v>
      </c>
      <c r="I276" s="261">
        <v>14076</v>
      </c>
      <c r="J276" s="257">
        <v>5232</v>
      </c>
      <c r="K276" s="261">
        <v>5628</v>
      </c>
      <c r="L276" s="257">
        <v>13080</v>
      </c>
      <c r="M276" s="261">
        <v>14076</v>
      </c>
      <c r="N276" s="283"/>
      <c r="O276" s="258"/>
      <c r="P276" s="259"/>
      <c r="Q276" s="261"/>
      <c r="R276" s="260"/>
      <c r="S276" s="262"/>
      <c r="T276" s="259"/>
      <c r="U276" s="261"/>
      <c r="V276" s="260"/>
      <c r="W276" s="262"/>
      <c r="X276" s="257"/>
      <c r="Y276" s="261"/>
      <c r="Z276" s="260"/>
      <c r="AA276" s="258"/>
      <c r="AB276" s="257"/>
      <c r="AC276" s="261"/>
      <c r="AD276" s="260"/>
      <c r="AE276" s="262"/>
      <c r="AF276" s="259"/>
      <c r="AG276" s="261"/>
      <c r="AH276" s="260"/>
      <c r="AI276" s="258"/>
      <c r="AJ276" s="260"/>
      <c r="AK276" s="261"/>
      <c r="AL276" s="260"/>
      <c r="AM276" s="258"/>
      <c r="AN276" s="260"/>
      <c r="AO276" s="258"/>
    </row>
    <row r="277" spans="1:41" x14ac:dyDescent="0.2">
      <c r="A277" s="370" t="s">
        <v>137</v>
      </c>
      <c r="B277" s="371" t="s">
        <v>672</v>
      </c>
      <c r="C277" s="372"/>
      <c r="D277" s="370">
        <v>176035</v>
      </c>
      <c r="E277" s="370">
        <v>5</v>
      </c>
      <c r="F277" s="257">
        <v>4876</v>
      </c>
      <c r="G277" s="258">
        <v>5316</v>
      </c>
      <c r="H277" s="257">
        <v>13287</v>
      </c>
      <c r="I277" s="261">
        <v>14484</v>
      </c>
      <c r="J277" s="257">
        <v>4876</v>
      </c>
      <c r="K277" s="261">
        <v>5316</v>
      </c>
      <c r="L277" s="257">
        <v>13287</v>
      </c>
      <c r="M277" s="261">
        <v>14484</v>
      </c>
      <c r="N277" s="283"/>
      <c r="O277" s="258"/>
      <c r="P277" s="259"/>
      <c r="Q277" s="261"/>
      <c r="R277" s="260"/>
      <c r="S277" s="262"/>
      <c r="T277" s="259"/>
      <c r="U277" s="261"/>
      <c r="V277" s="260"/>
      <c r="W277" s="262"/>
      <c r="X277" s="257"/>
      <c r="Y277" s="261"/>
      <c r="Z277" s="260"/>
      <c r="AA277" s="258"/>
      <c r="AB277" s="257"/>
      <c r="AC277" s="261"/>
      <c r="AD277" s="260"/>
      <c r="AE277" s="262"/>
      <c r="AF277" s="259"/>
      <c r="AG277" s="261"/>
      <c r="AH277" s="260"/>
      <c r="AI277" s="258"/>
      <c r="AJ277" s="260"/>
      <c r="AK277" s="261"/>
      <c r="AL277" s="260"/>
      <c r="AM277" s="258"/>
      <c r="AN277" s="260"/>
      <c r="AO277" s="258"/>
    </row>
    <row r="278" spans="1:41" x14ac:dyDescent="0.2">
      <c r="A278" s="575" t="s">
        <v>137</v>
      </c>
      <c r="B278" s="376" t="s">
        <v>917</v>
      </c>
      <c r="C278" s="381"/>
      <c r="D278" s="481">
        <v>175786</v>
      </c>
      <c r="E278" s="482">
        <v>8</v>
      </c>
      <c r="F278" s="257">
        <v>2060</v>
      </c>
      <c r="G278" s="258">
        <v>2060</v>
      </c>
      <c r="H278" s="257">
        <v>4660</v>
      </c>
      <c r="I278" s="261">
        <f>+(1030+1300)*2</f>
        <v>4660</v>
      </c>
      <c r="J278" s="257"/>
      <c r="K278" s="261"/>
      <c r="L278" s="257"/>
      <c r="M278" s="261"/>
      <c r="N278" s="283"/>
      <c r="O278" s="258"/>
      <c r="P278" s="259"/>
      <c r="Q278" s="261"/>
      <c r="R278" s="260"/>
      <c r="S278" s="262"/>
      <c r="T278" s="259"/>
      <c r="U278" s="261"/>
      <c r="V278" s="260"/>
      <c r="W278" s="262"/>
      <c r="X278" s="257"/>
      <c r="Y278" s="261"/>
      <c r="Z278" s="260"/>
      <c r="AA278" s="258"/>
      <c r="AB278" s="257"/>
      <c r="AC278" s="261"/>
      <c r="AD278" s="260"/>
      <c r="AE278" s="262"/>
      <c r="AF278" s="259"/>
      <c r="AG278" s="261"/>
      <c r="AH278" s="260"/>
      <c r="AI278" s="258"/>
      <c r="AJ278" s="260"/>
      <c r="AK278" s="261"/>
      <c r="AL278" s="260"/>
      <c r="AM278" s="258"/>
      <c r="AN278" s="260"/>
      <c r="AO278" s="258"/>
    </row>
    <row r="279" spans="1:41" x14ac:dyDescent="0.2">
      <c r="A279" s="575" t="s">
        <v>137</v>
      </c>
      <c r="B279" s="380" t="s">
        <v>918</v>
      </c>
      <c r="C279" s="381"/>
      <c r="D279" s="483">
        <v>175829</v>
      </c>
      <c r="E279" s="484">
        <v>8</v>
      </c>
      <c r="F279" s="257">
        <v>2000</v>
      </c>
      <c r="G279" s="258">
        <v>2000</v>
      </c>
      <c r="H279" s="257">
        <v>3750</v>
      </c>
      <c r="I279" s="261">
        <f>+(1000+875)*2</f>
        <v>3750</v>
      </c>
      <c r="J279" s="257"/>
      <c r="K279" s="261"/>
      <c r="L279" s="257"/>
      <c r="M279" s="261"/>
      <c r="N279" s="283"/>
      <c r="O279" s="258"/>
      <c r="P279" s="259"/>
      <c r="Q279" s="261"/>
      <c r="R279" s="260"/>
      <c r="S279" s="262"/>
      <c r="T279" s="259"/>
      <c r="U279" s="261"/>
      <c r="V279" s="260"/>
      <c r="W279" s="262"/>
      <c r="X279" s="257"/>
      <c r="Y279" s="261"/>
      <c r="Z279" s="260"/>
      <c r="AA279" s="258"/>
      <c r="AB279" s="257"/>
      <c r="AC279" s="261"/>
      <c r="AD279" s="260"/>
      <c r="AE279" s="262"/>
      <c r="AF279" s="259"/>
      <c r="AG279" s="261"/>
      <c r="AH279" s="260"/>
      <c r="AI279" s="258"/>
      <c r="AJ279" s="260"/>
      <c r="AK279" s="261"/>
      <c r="AL279" s="260"/>
      <c r="AM279" s="258"/>
      <c r="AN279" s="260"/>
      <c r="AO279" s="258"/>
    </row>
    <row r="280" spans="1:41" x14ac:dyDescent="0.2">
      <c r="A280" s="575" t="s">
        <v>137</v>
      </c>
      <c r="B280" s="485" t="s">
        <v>919</v>
      </c>
      <c r="C280" s="381"/>
      <c r="D280" s="480">
        <v>176071</v>
      </c>
      <c r="E280" s="375">
        <v>8</v>
      </c>
      <c r="F280" s="257">
        <v>2472</v>
      </c>
      <c r="G280" s="258">
        <v>2472</v>
      </c>
      <c r="H280" s="257">
        <v>4318</v>
      </c>
      <c r="I280" s="261">
        <f>+(1236+923)*2</f>
        <v>4318</v>
      </c>
      <c r="J280" s="257"/>
      <c r="K280" s="261"/>
      <c r="L280" s="257"/>
      <c r="M280" s="261"/>
      <c r="N280" s="283"/>
      <c r="O280" s="258"/>
      <c r="P280" s="259"/>
      <c r="Q280" s="261"/>
      <c r="R280" s="260"/>
      <c r="S280" s="262"/>
      <c r="T280" s="259"/>
      <c r="U280" s="261"/>
      <c r="V280" s="260"/>
      <c r="W280" s="262"/>
      <c r="X280" s="257"/>
      <c r="Y280" s="261"/>
      <c r="Z280" s="260"/>
      <c r="AA280" s="258"/>
      <c r="AB280" s="257"/>
      <c r="AC280" s="261"/>
      <c r="AD280" s="260"/>
      <c r="AE280" s="262"/>
      <c r="AF280" s="259"/>
      <c r="AG280" s="261"/>
      <c r="AH280" s="260"/>
      <c r="AI280" s="258"/>
      <c r="AJ280" s="260"/>
      <c r="AK280" s="261"/>
      <c r="AL280" s="260"/>
      <c r="AM280" s="258"/>
      <c r="AN280" s="260"/>
      <c r="AO280" s="258"/>
    </row>
    <row r="281" spans="1:41" x14ac:dyDescent="0.2">
      <c r="A281" s="575" t="s">
        <v>137</v>
      </c>
      <c r="B281" s="485" t="s">
        <v>920</v>
      </c>
      <c r="C281" s="381"/>
      <c r="D281" s="480">
        <v>176178</v>
      </c>
      <c r="E281" s="375">
        <v>8</v>
      </c>
      <c r="F281" s="257">
        <v>1950</v>
      </c>
      <c r="G281" s="580">
        <f>1125*2</f>
        <v>2250</v>
      </c>
      <c r="H281" s="257">
        <v>3950</v>
      </c>
      <c r="I281" s="486">
        <f>+(1125+1100)*2</f>
        <v>4450</v>
      </c>
      <c r="J281" s="257"/>
      <c r="K281" s="261"/>
      <c r="L281" s="257"/>
      <c r="M281" s="261"/>
      <c r="N281" s="283"/>
      <c r="O281" s="258"/>
      <c r="P281" s="259"/>
      <c r="Q281" s="261"/>
      <c r="R281" s="260"/>
      <c r="S281" s="262"/>
      <c r="T281" s="259"/>
      <c r="U281" s="261"/>
      <c r="V281" s="260"/>
      <c r="W281" s="262"/>
      <c r="X281" s="257"/>
      <c r="Y281" s="261"/>
      <c r="Z281" s="260"/>
      <c r="AA281" s="258"/>
      <c r="AB281" s="257"/>
      <c r="AC281" s="261"/>
      <c r="AD281" s="260"/>
      <c r="AE281" s="262"/>
      <c r="AF281" s="259"/>
      <c r="AG281" s="261"/>
      <c r="AH281" s="260"/>
      <c r="AI281" s="258"/>
      <c r="AJ281" s="260"/>
      <c r="AK281" s="261"/>
      <c r="AL281" s="260"/>
      <c r="AM281" s="258"/>
      <c r="AN281" s="260"/>
      <c r="AO281" s="258"/>
    </row>
    <row r="282" spans="1:41" x14ac:dyDescent="0.2">
      <c r="A282" s="480" t="s">
        <v>137</v>
      </c>
      <c r="B282" s="376" t="s">
        <v>921</v>
      </c>
      <c r="C282" s="381"/>
      <c r="D282" s="481">
        <v>175573</v>
      </c>
      <c r="E282" s="482">
        <v>9</v>
      </c>
      <c r="F282" s="257">
        <v>2100</v>
      </c>
      <c r="G282" s="261">
        <v>2100</v>
      </c>
      <c r="H282" s="257">
        <v>3900</v>
      </c>
      <c r="I282" s="258">
        <f>+(1050+900)*2</f>
        <v>3900</v>
      </c>
      <c r="J282" s="257"/>
      <c r="K282" s="261"/>
      <c r="L282" s="257"/>
      <c r="M282" s="261"/>
      <c r="N282" s="283"/>
      <c r="O282" s="258"/>
      <c r="P282" s="259"/>
      <c r="Q282" s="261"/>
      <c r="R282" s="260"/>
      <c r="S282" s="262"/>
      <c r="T282" s="259"/>
      <c r="U282" s="261"/>
      <c r="V282" s="260"/>
      <c r="W282" s="262"/>
      <c r="X282" s="257"/>
      <c r="Y282" s="261"/>
      <c r="Z282" s="260"/>
      <c r="AA282" s="258"/>
      <c r="AB282" s="257"/>
      <c r="AC282" s="261"/>
      <c r="AD282" s="260"/>
      <c r="AE282" s="262"/>
      <c r="AF282" s="259"/>
      <c r="AG282" s="261"/>
      <c r="AH282" s="260"/>
      <c r="AI282" s="258"/>
      <c r="AJ282" s="260"/>
      <c r="AK282" s="261"/>
      <c r="AL282" s="260"/>
      <c r="AM282" s="258"/>
      <c r="AN282" s="260"/>
      <c r="AO282" s="258"/>
    </row>
    <row r="283" spans="1:41" x14ac:dyDescent="0.2">
      <c r="A283" s="480" t="s">
        <v>137</v>
      </c>
      <c r="B283" s="380" t="s">
        <v>922</v>
      </c>
      <c r="C283" s="381"/>
      <c r="D283" s="480">
        <v>175643</v>
      </c>
      <c r="E283" s="487">
        <v>9</v>
      </c>
      <c r="F283" s="257">
        <v>2020</v>
      </c>
      <c r="G283" s="486">
        <f>1055*2</f>
        <v>2110</v>
      </c>
      <c r="H283" s="257">
        <v>4120</v>
      </c>
      <c r="I283" s="580">
        <f>+(1055+1050)*2</f>
        <v>4210</v>
      </c>
      <c r="J283" s="257"/>
      <c r="K283" s="261"/>
      <c r="L283" s="257"/>
      <c r="M283" s="261"/>
      <c r="N283" s="283"/>
      <c r="O283" s="258"/>
      <c r="P283" s="259"/>
      <c r="Q283" s="261"/>
      <c r="R283" s="260"/>
      <c r="S283" s="262"/>
      <c r="T283" s="259"/>
      <c r="U283" s="261"/>
      <c r="V283" s="260"/>
      <c r="W283" s="262"/>
      <c r="X283" s="257"/>
      <c r="Y283" s="261"/>
      <c r="Z283" s="260"/>
      <c r="AA283" s="258"/>
      <c r="AB283" s="257"/>
      <c r="AC283" s="261"/>
      <c r="AD283" s="260"/>
      <c r="AE283" s="262"/>
      <c r="AF283" s="259"/>
      <c r="AG283" s="261"/>
      <c r="AH283" s="260"/>
      <c r="AI283" s="258"/>
      <c r="AJ283" s="260"/>
      <c r="AK283" s="261"/>
      <c r="AL283" s="260"/>
      <c r="AM283" s="258"/>
      <c r="AN283" s="260"/>
      <c r="AO283" s="258"/>
    </row>
    <row r="284" spans="1:41" x14ac:dyDescent="0.2">
      <c r="A284" s="480" t="s">
        <v>137</v>
      </c>
      <c r="B284" s="485" t="s">
        <v>923</v>
      </c>
      <c r="C284" s="381"/>
      <c r="D284" s="480">
        <v>175652</v>
      </c>
      <c r="E284" s="487">
        <v>9</v>
      </c>
      <c r="F284" s="257">
        <v>2450</v>
      </c>
      <c r="G284" s="261">
        <f>1225*2</f>
        <v>2450</v>
      </c>
      <c r="H284" s="257">
        <v>4500</v>
      </c>
      <c r="I284" s="258">
        <f>+(1225+1025)*2</f>
        <v>4500</v>
      </c>
      <c r="J284" s="257"/>
      <c r="K284" s="261"/>
      <c r="L284" s="257"/>
      <c r="M284" s="261"/>
      <c r="N284" s="283"/>
      <c r="O284" s="258"/>
      <c r="P284" s="259"/>
      <c r="Q284" s="261"/>
      <c r="R284" s="260"/>
      <c r="S284" s="262"/>
      <c r="T284" s="259"/>
      <c r="U284" s="261"/>
      <c r="V284" s="260"/>
      <c r="W284" s="262"/>
      <c r="X284" s="257"/>
      <c r="Y284" s="261"/>
      <c r="Z284" s="260"/>
      <c r="AA284" s="258"/>
      <c r="AB284" s="257"/>
      <c r="AC284" s="261"/>
      <c r="AD284" s="260"/>
      <c r="AE284" s="262"/>
      <c r="AF284" s="259"/>
      <c r="AG284" s="261"/>
      <c r="AH284" s="260"/>
      <c r="AI284" s="258"/>
      <c r="AJ284" s="260"/>
      <c r="AK284" s="261"/>
      <c r="AL284" s="260"/>
      <c r="AM284" s="258"/>
      <c r="AN284" s="260"/>
      <c r="AO284" s="258"/>
    </row>
    <row r="285" spans="1:41" x14ac:dyDescent="0.2">
      <c r="A285" s="480" t="s">
        <v>137</v>
      </c>
      <c r="B285" s="380" t="s">
        <v>924</v>
      </c>
      <c r="C285" s="381" t="s">
        <v>1140</v>
      </c>
      <c r="D285" s="480">
        <v>175810</v>
      </c>
      <c r="E285" s="375">
        <v>9</v>
      </c>
      <c r="F285" s="257">
        <v>2138</v>
      </c>
      <c r="G285" s="261">
        <f>1069*2</f>
        <v>2138</v>
      </c>
      <c r="H285" s="257">
        <v>4718</v>
      </c>
      <c r="I285" s="258">
        <f>+(1069+1290)*2</f>
        <v>4718</v>
      </c>
      <c r="J285" s="257"/>
      <c r="K285" s="261"/>
      <c r="L285" s="257"/>
      <c r="M285" s="261"/>
      <c r="N285" s="283"/>
      <c r="O285" s="258"/>
      <c r="P285" s="259"/>
      <c r="Q285" s="261"/>
      <c r="R285" s="260"/>
      <c r="S285" s="262"/>
      <c r="T285" s="259"/>
      <c r="U285" s="261"/>
      <c r="V285" s="260"/>
      <c r="W285" s="262"/>
      <c r="X285" s="257"/>
      <c r="Y285" s="261"/>
      <c r="Z285" s="260"/>
      <c r="AA285" s="258"/>
      <c r="AB285" s="257"/>
      <c r="AC285" s="261"/>
      <c r="AD285" s="260"/>
      <c r="AE285" s="262"/>
      <c r="AF285" s="259"/>
      <c r="AG285" s="261"/>
      <c r="AH285" s="260"/>
      <c r="AI285" s="258"/>
      <c r="AJ285" s="260"/>
      <c r="AK285" s="261"/>
      <c r="AL285" s="260"/>
      <c r="AM285" s="258"/>
      <c r="AN285" s="260"/>
      <c r="AO285" s="258"/>
    </row>
    <row r="286" spans="1:41" x14ac:dyDescent="0.2">
      <c r="A286" s="480" t="s">
        <v>137</v>
      </c>
      <c r="B286" s="380" t="s">
        <v>925</v>
      </c>
      <c r="C286" s="381"/>
      <c r="D286" s="480">
        <v>175883</v>
      </c>
      <c r="E286" s="375">
        <v>9</v>
      </c>
      <c r="F286" s="257">
        <v>2380</v>
      </c>
      <c r="G286" s="486">
        <f>1240*2</f>
        <v>2480</v>
      </c>
      <c r="H286" s="257">
        <v>4380</v>
      </c>
      <c r="I286" s="580">
        <f>+(1240+1000)*2</f>
        <v>4480</v>
      </c>
      <c r="J286" s="257"/>
      <c r="K286" s="261"/>
      <c r="L286" s="257"/>
      <c r="M286" s="261"/>
      <c r="N286" s="283"/>
      <c r="O286" s="258"/>
      <c r="P286" s="259"/>
      <c r="Q286" s="261"/>
      <c r="R286" s="260"/>
      <c r="S286" s="262"/>
      <c r="T286" s="259"/>
      <c r="U286" s="261"/>
      <c r="V286" s="260"/>
      <c r="W286" s="262"/>
      <c r="X286" s="257"/>
      <c r="Y286" s="261"/>
      <c r="Z286" s="260"/>
      <c r="AA286" s="258"/>
      <c r="AB286" s="257"/>
      <c r="AC286" s="261"/>
      <c r="AD286" s="260"/>
      <c r="AE286" s="262"/>
      <c r="AF286" s="259"/>
      <c r="AG286" s="261"/>
      <c r="AH286" s="260"/>
      <c r="AI286" s="258"/>
      <c r="AJ286" s="260"/>
      <c r="AK286" s="261"/>
      <c r="AL286" s="260"/>
      <c r="AM286" s="258"/>
      <c r="AN286" s="260"/>
      <c r="AO286" s="258"/>
    </row>
    <row r="287" spans="1:41" x14ac:dyDescent="0.2">
      <c r="A287" s="480" t="s">
        <v>137</v>
      </c>
      <c r="B287" s="485" t="s">
        <v>926</v>
      </c>
      <c r="C287" s="381"/>
      <c r="D287" s="480">
        <v>175935</v>
      </c>
      <c r="E287" s="375">
        <v>9</v>
      </c>
      <c r="F287" s="257">
        <v>2244</v>
      </c>
      <c r="G287" s="261">
        <f>1122*2</f>
        <v>2244</v>
      </c>
      <c r="H287" s="257">
        <v>3624</v>
      </c>
      <c r="I287" s="258">
        <f>+(1122+690)*2</f>
        <v>3624</v>
      </c>
      <c r="J287" s="257"/>
      <c r="K287" s="261"/>
      <c r="L287" s="257"/>
      <c r="M287" s="261"/>
      <c r="N287" s="283"/>
      <c r="O287" s="258"/>
      <c r="P287" s="259"/>
      <c r="Q287" s="261"/>
      <c r="R287" s="260"/>
      <c r="S287" s="262"/>
      <c r="T287" s="259"/>
      <c r="U287" s="261"/>
      <c r="V287" s="260"/>
      <c r="W287" s="262"/>
      <c r="X287" s="257"/>
      <c r="Y287" s="261"/>
      <c r="Z287" s="260"/>
      <c r="AA287" s="258"/>
      <c r="AB287" s="257"/>
      <c r="AC287" s="261"/>
      <c r="AD287" s="260"/>
      <c r="AE287" s="262"/>
      <c r="AF287" s="259"/>
      <c r="AG287" s="261"/>
      <c r="AH287" s="260"/>
      <c r="AI287" s="258"/>
      <c r="AJ287" s="260"/>
      <c r="AK287" s="261"/>
      <c r="AL287" s="260"/>
      <c r="AM287" s="258"/>
      <c r="AN287" s="260"/>
      <c r="AO287" s="258"/>
    </row>
    <row r="288" spans="1:41" x14ac:dyDescent="0.2">
      <c r="A288" s="480" t="s">
        <v>137</v>
      </c>
      <c r="B288" s="485" t="s">
        <v>927</v>
      </c>
      <c r="C288" s="381"/>
      <c r="D288" s="480">
        <v>176008</v>
      </c>
      <c r="E288" s="375">
        <v>9</v>
      </c>
      <c r="F288" s="257">
        <v>2330</v>
      </c>
      <c r="G288" s="486">
        <f>1225*2</f>
        <v>2450</v>
      </c>
      <c r="H288" s="257">
        <v>3938</v>
      </c>
      <c r="I288" s="580">
        <f>+(1225+804)*2</f>
        <v>4058</v>
      </c>
      <c r="J288" s="257"/>
      <c r="K288" s="261"/>
      <c r="L288" s="257"/>
      <c r="M288" s="261"/>
      <c r="N288" s="283"/>
      <c r="O288" s="258"/>
      <c r="P288" s="259"/>
      <c r="Q288" s="261"/>
      <c r="R288" s="260"/>
      <c r="S288" s="262"/>
      <c r="T288" s="259"/>
      <c r="U288" s="261"/>
      <c r="V288" s="260"/>
      <c r="W288" s="262"/>
      <c r="X288" s="257"/>
      <c r="Y288" s="261"/>
      <c r="Z288" s="260"/>
      <c r="AA288" s="258"/>
      <c r="AB288" s="257"/>
      <c r="AC288" s="261"/>
      <c r="AD288" s="260"/>
      <c r="AE288" s="262"/>
      <c r="AF288" s="259"/>
      <c r="AG288" s="261"/>
      <c r="AH288" s="260"/>
      <c r="AI288" s="258"/>
      <c r="AJ288" s="260"/>
      <c r="AK288" s="261"/>
      <c r="AL288" s="260"/>
      <c r="AM288" s="258"/>
      <c r="AN288" s="260"/>
      <c r="AO288" s="258"/>
    </row>
    <row r="289" spans="1:41" x14ac:dyDescent="0.2">
      <c r="A289" s="480" t="s">
        <v>137</v>
      </c>
      <c r="B289" s="485" t="s">
        <v>928</v>
      </c>
      <c r="C289" s="381"/>
      <c r="D289" s="480">
        <v>176169</v>
      </c>
      <c r="E289" s="375">
        <v>9</v>
      </c>
      <c r="F289" s="257">
        <v>2172</v>
      </c>
      <c r="G289" s="261">
        <f>1086*2</f>
        <v>2172</v>
      </c>
      <c r="H289" s="257">
        <v>4272</v>
      </c>
      <c r="I289" s="258">
        <f>+(1086+1050)*2</f>
        <v>4272</v>
      </c>
      <c r="J289" s="257"/>
      <c r="K289" s="261"/>
      <c r="L289" s="257"/>
      <c r="M289" s="261"/>
      <c r="N289" s="283"/>
      <c r="O289" s="258"/>
      <c r="P289" s="259"/>
      <c r="Q289" s="261"/>
      <c r="R289" s="260"/>
      <c r="S289" s="262"/>
      <c r="T289" s="259"/>
      <c r="U289" s="261"/>
      <c r="V289" s="260"/>
      <c r="W289" s="262"/>
      <c r="X289" s="257"/>
      <c r="Y289" s="261"/>
      <c r="Z289" s="260"/>
      <c r="AA289" s="258"/>
      <c r="AB289" s="257"/>
      <c r="AC289" s="261"/>
      <c r="AD289" s="260"/>
      <c r="AE289" s="262"/>
      <c r="AF289" s="259"/>
      <c r="AG289" s="261"/>
      <c r="AH289" s="260"/>
      <c r="AI289" s="258"/>
      <c r="AJ289" s="260"/>
      <c r="AK289" s="261"/>
      <c r="AL289" s="260"/>
      <c r="AM289" s="258"/>
      <c r="AN289" s="260"/>
      <c r="AO289" s="258"/>
    </row>
    <row r="290" spans="1:41" x14ac:dyDescent="0.2">
      <c r="A290" s="480" t="s">
        <v>137</v>
      </c>
      <c r="B290" s="376" t="s">
        <v>929</v>
      </c>
      <c r="C290" s="381"/>
      <c r="D290" s="481">
        <v>176239</v>
      </c>
      <c r="E290" s="375">
        <v>9</v>
      </c>
      <c r="F290" s="257">
        <v>2100</v>
      </c>
      <c r="G290" s="486">
        <f>1150*2</f>
        <v>2300</v>
      </c>
      <c r="H290" s="257">
        <v>4498</v>
      </c>
      <c r="I290" s="580">
        <f>+(1150+1199)*2</f>
        <v>4698</v>
      </c>
      <c r="J290" s="257"/>
      <c r="K290" s="261"/>
      <c r="L290" s="257"/>
      <c r="M290" s="261"/>
      <c r="N290" s="283"/>
      <c r="O290" s="258"/>
      <c r="P290" s="259"/>
      <c r="Q290" s="261"/>
      <c r="R290" s="260"/>
      <c r="S290" s="262"/>
      <c r="T290" s="259"/>
      <c r="U290" s="261"/>
      <c r="V290" s="260"/>
      <c r="W290" s="262"/>
      <c r="X290" s="257"/>
      <c r="Y290" s="261"/>
      <c r="Z290" s="260"/>
      <c r="AA290" s="258"/>
      <c r="AB290" s="257"/>
      <c r="AC290" s="261"/>
      <c r="AD290" s="260"/>
      <c r="AE290" s="262"/>
      <c r="AF290" s="259"/>
      <c r="AG290" s="261"/>
      <c r="AH290" s="260"/>
      <c r="AI290" s="258"/>
      <c r="AJ290" s="260"/>
      <c r="AK290" s="261"/>
      <c r="AL290" s="260"/>
      <c r="AM290" s="258"/>
      <c r="AN290" s="260"/>
      <c r="AO290" s="258"/>
    </row>
    <row r="291" spans="1:41" x14ac:dyDescent="0.2">
      <c r="A291" s="480" t="s">
        <v>137</v>
      </c>
      <c r="B291" s="380" t="s">
        <v>930</v>
      </c>
      <c r="C291" s="381"/>
      <c r="D291" s="480">
        <v>175519</v>
      </c>
      <c r="E291" s="375">
        <v>10</v>
      </c>
      <c r="F291" s="257">
        <v>2100</v>
      </c>
      <c r="G291" s="486">
        <f>1150*2</f>
        <v>2300</v>
      </c>
      <c r="H291" s="257">
        <v>5000</v>
      </c>
      <c r="I291" s="486">
        <f>+(1150+1550)*2</f>
        <v>5400</v>
      </c>
      <c r="J291" s="257"/>
      <c r="K291" s="261"/>
      <c r="L291" s="257"/>
      <c r="M291" s="261"/>
      <c r="N291" s="283"/>
      <c r="O291" s="258"/>
      <c r="P291" s="259"/>
      <c r="Q291" s="261"/>
      <c r="R291" s="260"/>
      <c r="S291" s="262"/>
      <c r="T291" s="259"/>
      <c r="U291" s="261"/>
      <c r="V291" s="260"/>
      <c r="W291" s="262"/>
      <c r="X291" s="257"/>
      <c r="Y291" s="261"/>
      <c r="Z291" s="260"/>
      <c r="AA291" s="258"/>
      <c r="AB291" s="257"/>
      <c r="AC291" s="261"/>
      <c r="AD291" s="260"/>
      <c r="AE291" s="262"/>
      <c r="AF291" s="259"/>
      <c r="AG291" s="261"/>
      <c r="AH291" s="260"/>
      <c r="AI291" s="258"/>
      <c r="AJ291" s="260"/>
      <c r="AK291" s="261"/>
      <c r="AL291" s="260"/>
      <c r="AM291" s="258"/>
      <c r="AN291" s="260"/>
      <c r="AO291" s="258"/>
    </row>
    <row r="292" spans="1:41" x14ac:dyDescent="0.2">
      <c r="A292" s="480" t="s">
        <v>137</v>
      </c>
      <c r="B292" s="485" t="s">
        <v>931</v>
      </c>
      <c r="C292" s="381"/>
      <c r="D292" s="480">
        <v>176354</v>
      </c>
      <c r="E292" s="375">
        <v>10</v>
      </c>
      <c r="F292" s="257">
        <v>2090</v>
      </c>
      <c r="G292" s="261">
        <f>1045*2</f>
        <v>2090</v>
      </c>
      <c r="H292" s="257">
        <v>4790</v>
      </c>
      <c r="I292" s="261">
        <f>+(1045+1350)*2</f>
        <v>4790</v>
      </c>
      <c r="J292" s="257"/>
      <c r="K292" s="261"/>
      <c r="L292" s="257"/>
      <c r="M292" s="261"/>
      <c r="N292" s="283"/>
      <c r="O292" s="258"/>
      <c r="P292" s="259"/>
      <c r="Q292" s="261"/>
      <c r="R292" s="260"/>
      <c r="S292" s="262"/>
      <c r="T292" s="259"/>
      <c r="U292" s="261"/>
      <c r="V292" s="260"/>
      <c r="W292" s="262"/>
      <c r="X292" s="257"/>
      <c r="Y292" s="261"/>
      <c r="Z292" s="260"/>
      <c r="AA292" s="258"/>
      <c r="AB292" s="257"/>
      <c r="AC292" s="261"/>
      <c r="AD292" s="260"/>
      <c r="AE292" s="262"/>
      <c r="AF292" s="259"/>
      <c r="AG292" s="261"/>
      <c r="AH292" s="260"/>
      <c r="AI292" s="258"/>
      <c r="AJ292" s="260"/>
      <c r="AK292" s="261"/>
      <c r="AL292" s="260"/>
      <c r="AM292" s="258"/>
      <c r="AN292" s="260"/>
      <c r="AO292" s="258"/>
    </row>
    <row r="293" spans="1:41" x14ac:dyDescent="0.2">
      <c r="A293" s="370" t="s">
        <v>137</v>
      </c>
      <c r="B293" s="371" t="s">
        <v>673</v>
      </c>
      <c r="C293" s="372"/>
      <c r="D293" s="370">
        <v>176026</v>
      </c>
      <c r="E293" s="370">
        <v>15</v>
      </c>
      <c r="F293" s="257">
        <v>5792</v>
      </c>
      <c r="G293" s="261">
        <v>6282</v>
      </c>
      <c r="H293" s="257">
        <v>14797</v>
      </c>
      <c r="I293" s="582"/>
      <c r="J293" s="257">
        <v>5792</v>
      </c>
      <c r="K293" s="261">
        <v>6282</v>
      </c>
      <c r="L293" s="257">
        <v>14797</v>
      </c>
      <c r="M293" s="261">
        <v>16266</v>
      </c>
      <c r="N293" s="283"/>
      <c r="O293" s="258"/>
      <c r="P293" s="259"/>
      <c r="Q293" s="261"/>
      <c r="R293" s="260">
        <v>18149</v>
      </c>
      <c r="S293" s="262">
        <v>20649</v>
      </c>
      <c r="T293" s="259">
        <v>42287</v>
      </c>
      <c r="U293" s="261">
        <v>48112</v>
      </c>
      <c r="V293" s="260">
        <v>18530</v>
      </c>
      <c r="W293" s="262">
        <v>20530</v>
      </c>
      <c r="X293" s="257">
        <v>43175</v>
      </c>
      <c r="Y293" s="261">
        <v>47835</v>
      </c>
      <c r="Z293" s="260"/>
      <c r="AA293" s="258"/>
      <c r="AB293" s="257"/>
      <c r="AC293" s="261"/>
      <c r="AD293" s="260"/>
      <c r="AE293" s="262"/>
      <c r="AF293" s="259"/>
      <c r="AG293" s="261"/>
      <c r="AH293" s="260"/>
      <c r="AI293" s="258"/>
      <c r="AJ293" s="260"/>
      <c r="AK293" s="261"/>
      <c r="AL293" s="260"/>
      <c r="AM293" s="258"/>
      <c r="AN293" s="260"/>
      <c r="AO293" s="258"/>
    </row>
    <row r="294" spans="1:41" x14ac:dyDescent="0.2">
      <c r="A294" s="304" t="s">
        <v>138</v>
      </c>
      <c r="B294" s="305" t="s">
        <v>453</v>
      </c>
      <c r="C294" s="308"/>
      <c r="D294" s="309">
        <v>199193</v>
      </c>
      <c r="E294" s="310">
        <v>1</v>
      </c>
      <c r="F294" s="257">
        <v>7018</v>
      </c>
      <c r="G294" s="261">
        <v>7788</v>
      </c>
      <c r="H294" s="257">
        <v>19853</v>
      </c>
      <c r="I294" s="261">
        <v>20953</v>
      </c>
      <c r="J294" s="257">
        <v>7834</v>
      </c>
      <c r="K294" s="261">
        <v>8934</v>
      </c>
      <c r="L294" s="257">
        <v>19882</v>
      </c>
      <c r="M294" s="261">
        <v>20982</v>
      </c>
      <c r="N294" s="283"/>
      <c r="O294" s="258"/>
      <c r="P294" s="259"/>
      <c r="Q294" s="261"/>
      <c r="R294" s="260"/>
      <c r="S294" s="262"/>
      <c r="T294" s="259"/>
      <c r="U294" s="261"/>
      <c r="V294" s="260"/>
      <c r="W294" s="262"/>
      <c r="X294" s="257"/>
      <c r="Y294" s="261"/>
      <c r="Z294" s="260"/>
      <c r="AA294" s="258"/>
      <c r="AB294" s="257"/>
      <c r="AC294" s="261"/>
      <c r="AD294" s="260"/>
      <c r="AE294" s="262"/>
      <c r="AF294" s="259"/>
      <c r="AG294" s="261"/>
      <c r="AH294" s="260"/>
      <c r="AI294" s="258"/>
      <c r="AJ294" s="260"/>
      <c r="AK294" s="261"/>
      <c r="AL294" s="260">
        <v>13528</v>
      </c>
      <c r="AM294" s="258">
        <v>15378</v>
      </c>
      <c r="AN294" s="260">
        <v>36291</v>
      </c>
      <c r="AO294" s="258">
        <v>38141</v>
      </c>
    </row>
    <row r="295" spans="1:41" x14ac:dyDescent="0.2">
      <c r="A295" s="304" t="s">
        <v>138</v>
      </c>
      <c r="B295" s="305" t="s">
        <v>454</v>
      </c>
      <c r="C295" s="308"/>
      <c r="D295" s="309">
        <v>199120</v>
      </c>
      <c r="E295" s="310">
        <v>1</v>
      </c>
      <c r="F295" s="257">
        <v>7009</v>
      </c>
      <c r="G295" s="261">
        <v>7693</v>
      </c>
      <c r="H295" s="257">
        <v>26834</v>
      </c>
      <c r="I295" s="261">
        <v>28445</v>
      </c>
      <c r="J295" s="257">
        <v>8646</v>
      </c>
      <c r="K295" s="261">
        <v>9689</v>
      </c>
      <c r="L295" s="257">
        <v>24333</v>
      </c>
      <c r="M295" s="261">
        <v>25779</v>
      </c>
      <c r="N295" s="283">
        <v>19012</v>
      </c>
      <c r="O295" s="258">
        <v>21556</v>
      </c>
      <c r="P295" s="259">
        <v>34119</v>
      </c>
      <c r="Q295" s="261">
        <v>37066</v>
      </c>
      <c r="R295" s="260">
        <v>15844</v>
      </c>
      <c r="S295" s="262">
        <v>17887</v>
      </c>
      <c r="T295" s="259">
        <v>41199</v>
      </c>
      <c r="U295" s="261">
        <v>43645</v>
      </c>
      <c r="V295" s="260">
        <v>23427</v>
      </c>
      <c r="W295" s="262">
        <v>26470</v>
      </c>
      <c r="X295" s="257">
        <v>40098</v>
      </c>
      <c r="Y295" s="261">
        <v>43544</v>
      </c>
      <c r="Z295" s="260">
        <v>16595</v>
      </c>
      <c r="AA295" s="258">
        <v>18904</v>
      </c>
      <c r="AB295" s="257">
        <v>35822</v>
      </c>
      <c r="AC295" s="261">
        <v>40247</v>
      </c>
      <c r="AD295" s="260"/>
      <c r="AE295" s="262"/>
      <c r="AF295" s="259"/>
      <c r="AG295" s="261"/>
      <c r="AH295" s="260"/>
      <c r="AI295" s="258"/>
      <c r="AJ295" s="260"/>
      <c r="AK295" s="261"/>
      <c r="AL295" s="260"/>
      <c r="AM295" s="258"/>
      <c r="AN295" s="260"/>
      <c r="AO295" s="258"/>
    </row>
    <row r="296" spans="1:41" x14ac:dyDescent="0.2">
      <c r="A296" s="304" t="s">
        <v>138</v>
      </c>
      <c r="B296" s="306" t="s">
        <v>455</v>
      </c>
      <c r="C296" s="311"/>
      <c r="D296" s="309">
        <v>199148</v>
      </c>
      <c r="E296" s="312">
        <v>1</v>
      </c>
      <c r="F296" s="257">
        <v>5765</v>
      </c>
      <c r="G296" s="261">
        <v>6136</v>
      </c>
      <c r="H296" s="257">
        <v>18290</v>
      </c>
      <c r="I296" s="261">
        <v>19934</v>
      </c>
      <c r="J296" s="257">
        <v>6280</v>
      </c>
      <c r="K296" s="261">
        <v>9080</v>
      </c>
      <c r="L296" s="257">
        <v>18506</v>
      </c>
      <c r="M296" s="261">
        <v>22529</v>
      </c>
      <c r="N296" s="283"/>
      <c r="O296" s="258"/>
      <c r="P296" s="259"/>
      <c r="Q296" s="261"/>
      <c r="R296" s="260"/>
      <c r="S296" s="262"/>
      <c r="T296" s="259"/>
      <c r="U296" s="261"/>
      <c r="V296" s="260"/>
      <c r="W296" s="262"/>
      <c r="X296" s="257"/>
      <c r="Y296" s="261"/>
      <c r="Z296" s="260"/>
      <c r="AA296" s="258"/>
      <c r="AB296" s="257"/>
      <c r="AC296" s="261"/>
      <c r="AD296" s="260"/>
      <c r="AE296" s="262"/>
      <c r="AF296" s="259"/>
      <c r="AG296" s="261"/>
      <c r="AH296" s="260"/>
      <c r="AI296" s="258"/>
      <c r="AJ296" s="260"/>
      <c r="AK296" s="261"/>
      <c r="AL296" s="260"/>
      <c r="AM296" s="258"/>
      <c r="AN296" s="260"/>
      <c r="AO296" s="258"/>
    </row>
    <row r="297" spans="1:41" x14ac:dyDescent="0.2">
      <c r="A297" s="304" t="s">
        <v>138</v>
      </c>
      <c r="B297" s="306" t="s">
        <v>458</v>
      </c>
      <c r="C297" s="311" t="s">
        <v>410</v>
      </c>
      <c r="D297" s="309">
        <v>198464</v>
      </c>
      <c r="E297" s="313">
        <v>2</v>
      </c>
      <c r="F297" s="257">
        <v>5364</v>
      </c>
      <c r="G297" s="261">
        <v>5869</v>
      </c>
      <c r="H297" s="257">
        <v>17943</v>
      </c>
      <c r="I297" s="261">
        <v>19683</v>
      </c>
      <c r="J297" s="257">
        <v>5573</v>
      </c>
      <c r="K297" s="261">
        <v>6120</v>
      </c>
      <c r="L297" s="257">
        <v>16367</v>
      </c>
      <c r="M297" s="261">
        <v>17951</v>
      </c>
      <c r="N297" s="283"/>
      <c r="O297" s="258"/>
      <c r="P297" s="259"/>
      <c r="Q297" s="261"/>
      <c r="R297" s="260">
        <v>12644</v>
      </c>
      <c r="S297" s="262">
        <v>14695</v>
      </c>
      <c r="T297" s="259">
        <v>19448</v>
      </c>
      <c r="U297" s="261">
        <v>21990</v>
      </c>
      <c r="V297" s="260">
        <v>27276</v>
      </c>
      <c r="W297" s="262">
        <v>29203</v>
      </c>
      <c r="X297" s="257">
        <v>27276</v>
      </c>
      <c r="Y297" s="261">
        <v>29203</v>
      </c>
      <c r="Z297" s="260"/>
      <c r="AA297" s="258"/>
      <c r="AB297" s="257"/>
      <c r="AC297" s="261"/>
      <c r="AD297" s="260"/>
      <c r="AE297" s="262"/>
      <c r="AF297" s="259"/>
      <c r="AG297" s="261"/>
      <c r="AH297" s="260"/>
      <c r="AI297" s="258"/>
      <c r="AJ297" s="260"/>
      <c r="AK297" s="261"/>
      <c r="AL297" s="260"/>
      <c r="AM297" s="258"/>
      <c r="AN297" s="260"/>
      <c r="AO297" s="258"/>
    </row>
    <row r="298" spans="1:41" x14ac:dyDescent="0.2">
      <c r="A298" s="304" t="s">
        <v>138</v>
      </c>
      <c r="B298" s="307" t="s">
        <v>456</v>
      </c>
      <c r="C298" s="308" t="s">
        <v>469</v>
      </c>
      <c r="D298" s="309">
        <v>199139</v>
      </c>
      <c r="E298" s="310">
        <v>2</v>
      </c>
      <c r="F298" s="257">
        <v>5440</v>
      </c>
      <c r="G298" s="261">
        <v>5873</v>
      </c>
      <c r="H298" s="257">
        <v>17205</v>
      </c>
      <c r="I298" s="261">
        <v>18402</v>
      </c>
      <c r="J298" s="257">
        <v>5887</v>
      </c>
      <c r="K298" s="261">
        <v>6349</v>
      </c>
      <c r="L298" s="257">
        <v>17424</v>
      </c>
      <c r="M298" s="261">
        <v>18636</v>
      </c>
      <c r="N298" s="283"/>
      <c r="O298" s="258"/>
      <c r="P298" s="259"/>
      <c r="Q298" s="261"/>
      <c r="R298" s="260"/>
      <c r="S298" s="262"/>
      <c r="T298" s="259"/>
      <c r="U298" s="261"/>
      <c r="V298" s="260"/>
      <c r="W298" s="262"/>
      <c r="X298" s="257"/>
      <c r="Y298" s="261"/>
      <c r="Z298" s="260"/>
      <c r="AA298" s="258"/>
      <c r="AB298" s="257"/>
      <c r="AC298" s="261"/>
      <c r="AD298" s="260"/>
      <c r="AE298" s="262"/>
      <c r="AF298" s="259"/>
      <c r="AG298" s="261"/>
      <c r="AH298" s="260"/>
      <c r="AI298" s="258"/>
      <c r="AJ298" s="260"/>
      <c r="AK298" s="261"/>
      <c r="AL298" s="260"/>
      <c r="AM298" s="258"/>
      <c r="AN298" s="260"/>
      <c r="AO298" s="258"/>
    </row>
    <row r="299" spans="1:41" x14ac:dyDescent="0.2">
      <c r="A299" s="304" t="s">
        <v>138</v>
      </c>
      <c r="B299" s="305" t="s">
        <v>457</v>
      </c>
      <c r="C299" s="308"/>
      <c r="D299" s="309">
        <v>197869</v>
      </c>
      <c r="E299" s="310">
        <v>3</v>
      </c>
      <c r="F299" s="257">
        <v>5538</v>
      </c>
      <c r="G299" s="261">
        <v>6059</v>
      </c>
      <c r="H299" s="257">
        <v>17586</v>
      </c>
      <c r="I299" s="261">
        <v>18107</v>
      </c>
      <c r="J299" s="257">
        <v>6066</v>
      </c>
      <c r="K299" s="261">
        <v>6557</v>
      </c>
      <c r="L299" s="257">
        <v>17878</v>
      </c>
      <c r="M299" s="261">
        <v>18369</v>
      </c>
      <c r="N299" s="283"/>
      <c r="O299" s="258"/>
      <c r="P299" s="259"/>
      <c r="Q299" s="261"/>
      <c r="R299" s="260"/>
      <c r="S299" s="262"/>
      <c r="T299" s="259"/>
      <c r="U299" s="261"/>
      <c r="V299" s="260"/>
      <c r="W299" s="262"/>
      <c r="X299" s="257"/>
      <c r="Y299" s="261"/>
      <c r="Z299" s="260"/>
      <c r="AA299" s="258"/>
      <c r="AB299" s="257"/>
      <c r="AC299" s="261"/>
      <c r="AD299" s="260"/>
      <c r="AE299" s="262"/>
      <c r="AF299" s="259"/>
      <c r="AG299" s="261"/>
      <c r="AH299" s="260"/>
      <c r="AI299" s="258"/>
      <c r="AJ299" s="260"/>
      <c r="AK299" s="261"/>
      <c r="AL299" s="260"/>
      <c r="AM299" s="258"/>
      <c r="AN299" s="260"/>
      <c r="AO299" s="258"/>
    </row>
    <row r="300" spans="1:41" x14ac:dyDescent="0.2">
      <c r="A300" s="304" t="s">
        <v>138</v>
      </c>
      <c r="B300" s="307" t="s">
        <v>459</v>
      </c>
      <c r="C300" s="308"/>
      <c r="D300" s="309">
        <v>199102</v>
      </c>
      <c r="E300" s="310">
        <v>3</v>
      </c>
      <c r="F300" s="257">
        <v>4668</v>
      </c>
      <c r="G300" s="261">
        <v>5059</v>
      </c>
      <c r="H300" s="257">
        <v>14302</v>
      </c>
      <c r="I300" s="261">
        <v>15657</v>
      </c>
      <c r="J300" s="257">
        <v>5274</v>
      </c>
      <c r="K300" s="261">
        <v>5794</v>
      </c>
      <c r="L300" s="257">
        <v>15482</v>
      </c>
      <c r="M300" s="261">
        <v>17227</v>
      </c>
      <c r="N300" s="283"/>
      <c r="O300" s="258"/>
      <c r="P300" s="259"/>
      <c r="Q300" s="261"/>
      <c r="R300" s="260"/>
      <c r="S300" s="262"/>
      <c r="T300" s="259"/>
      <c r="U300" s="261"/>
      <c r="V300" s="260"/>
      <c r="W300" s="262"/>
      <c r="X300" s="257"/>
      <c r="Y300" s="261"/>
      <c r="Z300" s="260"/>
      <c r="AA300" s="258"/>
      <c r="AB300" s="257"/>
      <c r="AC300" s="261"/>
      <c r="AD300" s="260"/>
      <c r="AE300" s="262"/>
      <c r="AF300" s="259"/>
      <c r="AG300" s="261"/>
      <c r="AH300" s="260"/>
      <c r="AI300" s="258"/>
      <c r="AJ300" s="260"/>
      <c r="AK300" s="261"/>
      <c r="AL300" s="260"/>
      <c r="AM300" s="258"/>
      <c r="AN300" s="260"/>
      <c r="AO300" s="258"/>
    </row>
    <row r="301" spans="1:41" x14ac:dyDescent="0.2">
      <c r="A301" s="304" t="s">
        <v>138</v>
      </c>
      <c r="B301" s="305" t="s">
        <v>460</v>
      </c>
      <c r="C301" s="308"/>
      <c r="D301" s="309">
        <v>199157</v>
      </c>
      <c r="E301" s="310">
        <v>3</v>
      </c>
      <c r="F301" s="257">
        <v>4801</v>
      </c>
      <c r="G301" s="261">
        <v>5200</v>
      </c>
      <c r="H301" s="257">
        <v>15374</v>
      </c>
      <c r="I301" s="261">
        <v>15773</v>
      </c>
      <c r="J301" s="257">
        <v>5509</v>
      </c>
      <c r="K301" s="261">
        <v>5954</v>
      </c>
      <c r="L301" s="257">
        <v>17158</v>
      </c>
      <c r="M301" s="261">
        <v>17603</v>
      </c>
      <c r="N301" s="283">
        <v>9527</v>
      </c>
      <c r="O301" s="258">
        <v>9957</v>
      </c>
      <c r="P301" s="259">
        <v>23455</v>
      </c>
      <c r="Q301" s="261">
        <v>23885</v>
      </c>
      <c r="R301" s="260"/>
      <c r="S301" s="262"/>
      <c r="T301" s="259"/>
      <c r="U301" s="261"/>
      <c r="V301" s="260"/>
      <c r="W301" s="262"/>
      <c r="X301" s="257"/>
      <c r="Y301" s="261"/>
      <c r="Z301" s="260"/>
      <c r="AA301" s="258"/>
      <c r="AB301" s="257"/>
      <c r="AC301" s="261"/>
      <c r="AD301" s="260"/>
      <c r="AE301" s="262"/>
      <c r="AF301" s="259"/>
      <c r="AG301" s="261"/>
      <c r="AH301" s="260"/>
      <c r="AI301" s="258"/>
      <c r="AJ301" s="260"/>
      <c r="AK301" s="261"/>
      <c r="AL301" s="260"/>
      <c r="AM301" s="258"/>
      <c r="AN301" s="260"/>
      <c r="AO301" s="258"/>
    </row>
    <row r="302" spans="1:41" x14ac:dyDescent="0.2">
      <c r="A302" s="304" t="s">
        <v>138</v>
      </c>
      <c r="B302" s="305" t="s">
        <v>461</v>
      </c>
      <c r="C302" s="308"/>
      <c r="D302" s="309">
        <v>199218</v>
      </c>
      <c r="E302" s="310">
        <v>3</v>
      </c>
      <c r="F302" s="257">
        <v>5672</v>
      </c>
      <c r="G302" s="261">
        <v>6199</v>
      </c>
      <c r="H302" s="257">
        <v>17493</v>
      </c>
      <c r="I302" s="261">
        <v>18301</v>
      </c>
      <c r="J302" s="257">
        <v>6090</v>
      </c>
      <c r="K302" s="261">
        <v>6335</v>
      </c>
      <c r="L302" s="257">
        <v>17728</v>
      </c>
      <c r="M302" s="261">
        <v>18237</v>
      </c>
      <c r="N302" s="283"/>
      <c r="O302" s="258"/>
      <c r="P302" s="259"/>
      <c r="Q302" s="261"/>
      <c r="R302" s="260"/>
      <c r="S302" s="262"/>
      <c r="T302" s="259"/>
      <c r="U302" s="261"/>
      <c r="V302" s="260"/>
      <c r="W302" s="262"/>
      <c r="X302" s="257"/>
      <c r="Y302" s="261"/>
      <c r="Z302" s="260"/>
      <c r="AA302" s="258"/>
      <c r="AB302" s="257"/>
      <c r="AC302" s="261"/>
      <c r="AD302" s="260"/>
      <c r="AE302" s="262"/>
      <c r="AF302" s="259"/>
      <c r="AG302" s="261"/>
      <c r="AH302" s="260"/>
      <c r="AI302" s="258"/>
      <c r="AJ302" s="260"/>
      <c r="AK302" s="261"/>
      <c r="AL302" s="260"/>
      <c r="AM302" s="258"/>
      <c r="AN302" s="260"/>
      <c r="AO302" s="258"/>
    </row>
    <row r="303" spans="1:41" x14ac:dyDescent="0.2">
      <c r="A303" s="304" t="s">
        <v>138</v>
      </c>
      <c r="B303" s="305" t="s">
        <v>462</v>
      </c>
      <c r="C303" s="308"/>
      <c r="D303" s="309">
        <v>200004</v>
      </c>
      <c r="E303" s="310">
        <v>3</v>
      </c>
      <c r="F303" s="257">
        <v>5387</v>
      </c>
      <c r="G303" s="261">
        <v>5925</v>
      </c>
      <c r="H303" s="257">
        <v>14984</v>
      </c>
      <c r="I303" s="261">
        <v>15522</v>
      </c>
      <c r="J303" s="257">
        <v>5737</v>
      </c>
      <c r="K303" s="261">
        <v>6322</v>
      </c>
      <c r="L303" s="257">
        <v>15322</v>
      </c>
      <c r="M303" s="261">
        <v>15907</v>
      </c>
      <c r="N303" s="283"/>
      <c r="O303" s="258"/>
      <c r="P303" s="259"/>
      <c r="Q303" s="261"/>
      <c r="R303" s="260"/>
      <c r="S303" s="262"/>
      <c r="T303" s="259"/>
      <c r="U303" s="261"/>
      <c r="V303" s="260"/>
      <c r="W303" s="262"/>
      <c r="X303" s="257"/>
      <c r="Y303" s="261"/>
      <c r="Z303" s="260"/>
      <c r="AA303" s="258"/>
      <c r="AB303" s="257"/>
      <c r="AC303" s="261"/>
      <c r="AD303" s="260"/>
      <c r="AE303" s="262"/>
      <c r="AF303" s="259"/>
      <c r="AG303" s="261"/>
      <c r="AH303" s="260"/>
      <c r="AI303" s="258"/>
      <c r="AJ303" s="260"/>
      <c r="AK303" s="261"/>
      <c r="AL303" s="260"/>
      <c r="AM303" s="258"/>
      <c r="AN303" s="260"/>
      <c r="AO303" s="258"/>
    </row>
    <row r="304" spans="1:41" x14ac:dyDescent="0.2">
      <c r="A304" s="304" t="s">
        <v>138</v>
      </c>
      <c r="B304" s="306" t="s">
        <v>463</v>
      </c>
      <c r="C304" s="308"/>
      <c r="D304" s="309">
        <v>198543</v>
      </c>
      <c r="E304" s="310">
        <v>4</v>
      </c>
      <c r="F304" s="257">
        <v>4109</v>
      </c>
      <c r="G304" s="261">
        <v>4324</v>
      </c>
      <c r="H304" s="257">
        <v>14721</v>
      </c>
      <c r="I304" s="261">
        <v>15028</v>
      </c>
      <c r="J304" s="257">
        <v>4506</v>
      </c>
      <c r="K304" s="261">
        <v>4747</v>
      </c>
      <c r="L304" s="257">
        <v>14921</v>
      </c>
      <c r="M304" s="261">
        <v>15378</v>
      </c>
      <c r="N304" s="283"/>
      <c r="O304" s="258"/>
      <c r="P304" s="259"/>
      <c r="Q304" s="261"/>
      <c r="R304" s="260"/>
      <c r="S304" s="262"/>
      <c r="T304" s="259"/>
      <c r="U304" s="261"/>
      <c r="V304" s="260"/>
      <c r="W304" s="262"/>
      <c r="X304" s="257"/>
      <c r="Y304" s="261"/>
      <c r="Z304" s="260"/>
      <c r="AA304" s="258"/>
      <c r="AB304" s="257"/>
      <c r="AC304" s="261"/>
      <c r="AD304" s="260"/>
      <c r="AE304" s="262"/>
      <c r="AF304" s="259"/>
      <c r="AG304" s="261"/>
      <c r="AH304" s="260"/>
      <c r="AI304" s="258"/>
      <c r="AJ304" s="260"/>
      <c r="AK304" s="261"/>
      <c r="AL304" s="260"/>
      <c r="AM304" s="258"/>
      <c r="AN304" s="260"/>
      <c r="AO304" s="258"/>
    </row>
    <row r="305" spans="1:41" x14ac:dyDescent="0.2">
      <c r="A305" s="304" t="s">
        <v>138</v>
      </c>
      <c r="B305" s="305" t="s">
        <v>464</v>
      </c>
      <c r="C305" s="308"/>
      <c r="D305" s="309">
        <v>199281</v>
      </c>
      <c r="E305" s="310">
        <v>5</v>
      </c>
      <c r="F305" s="257">
        <v>4643</v>
      </c>
      <c r="G305" s="261">
        <v>4857</v>
      </c>
      <c r="H305" s="257">
        <v>13850</v>
      </c>
      <c r="I305" s="261">
        <v>14064</v>
      </c>
      <c r="J305" s="257">
        <v>4742</v>
      </c>
      <c r="K305" s="261">
        <v>4956</v>
      </c>
      <c r="L305" s="257">
        <v>14069</v>
      </c>
      <c r="M305" s="261">
        <v>14283</v>
      </c>
      <c r="N305" s="283"/>
      <c r="O305" s="258"/>
      <c r="P305" s="259"/>
      <c r="Q305" s="261"/>
      <c r="R305" s="260"/>
      <c r="S305" s="262"/>
      <c r="T305" s="259"/>
      <c r="U305" s="261"/>
      <c r="V305" s="260"/>
      <c r="W305" s="262"/>
      <c r="X305" s="257"/>
      <c r="Y305" s="261"/>
      <c r="Z305" s="260"/>
      <c r="AA305" s="258"/>
      <c r="AB305" s="257"/>
      <c r="AC305" s="261"/>
      <c r="AD305" s="260"/>
      <c r="AE305" s="262"/>
      <c r="AF305" s="259"/>
      <c r="AG305" s="261"/>
      <c r="AH305" s="260"/>
      <c r="AI305" s="258"/>
      <c r="AJ305" s="260"/>
      <c r="AK305" s="261"/>
      <c r="AL305" s="260"/>
      <c r="AM305" s="258"/>
      <c r="AN305" s="260"/>
      <c r="AO305" s="258"/>
    </row>
    <row r="306" spans="1:41" x14ac:dyDescent="0.2">
      <c r="A306" s="304" t="s">
        <v>138</v>
      </c>
      <c r="B306" s="307" t="s">
        <v>465</v>
      </c>
      <c r="C306" s="308"/>
      <c r="D306" s="309">
        <v>199999</v>
      </c>
      <c r="E306" s="310">
        <v>5</v>
      </c>
      <c r="F306" s="257">
        <v>4584</v>
      </c>
      <c r="G306" s="261">
        <v>4941</v>
      </c>
      <c r="H306" s="257">
        <v>13697</v>
      </c>
      <c r="I306" s="261">
        <v>14091</v>
      </c>
      <c r="J306" s="257">
        <v>5091</v>
      </c>
      <c r="K306" s="261">
        <v>5518</v>
      </c>
      <c r="L306" s="257">
        <v>14387</v>
      </c>
      <c r="M306" s="261">
        <v>14814</v>
      </c>
      <c r="N306" s="283"/>
      <c r="O306" s="258"/>
      <c r="P306" s="259"/>
      <c r="Q306" s="261"/>
      <c r="R306" s="260"/>
      <c r="S306" s="262"/>
      <c r="T306" s="259"/>
      <c r="U306" s="261"/>
      <c r="V306" s="260"/>
      <c r="W306" s="262"/>
      <c r="X306" s="257"/>
      <c r="Y306" s="261"/>
      <c r="Z306" s="260"/>
      <c r="AA306" s="258"/>
      <c r="AB306" s="257"/>
      <c r="AC306" s="261"/>
      <c r="AD306" s="260"/>
      <c r="AE306" s="262"/>
      <c r="AF306" s="259"/>
      <c r="AG306" s="261"/>
      <c r="AH306" s="260"/>
      <c r="AI306" s="258"/>
      <c r="AJ306" s="260"/>
      <c r="AK306" s="261"/>
      <c r="AL306" s="260"/>
      <c r="AM306" s="258"/>
      <c r="AN306" s="260"/>
      <c r="AO306" s="258"/>
    </row>
    <row r="307" spans="1:41" x14ac:dyDescent="0.2">
      <c r="A307" s="304" t="s">
        <v>138</v>
      </c>
      <c r="B307" s="305" t="s">
        <v>466</v>
      </c>
      <c r="C307" s="308"/>
      <c r="D307" s="309">
        <v>198507</v>
      </c>
      <c r="E307" s="310">
        <v>6</v>
      </c>
      <c r="F307" s="257">
        <v>3814</v>
      </c>
      <c r="G307" s="261">
        <v>4150</v>
      </c>
      <c r="H307" s="257">
        <v>13557</v>
      </c>
      <c r="I307" s="261">
        <v>14868</v>
      </c>
      <c r="J307" s="257">
        <v>3932</v>
      </c>
      <c r="K307" s="261">
        <v>4280</v>
      </c>
      <c r="L307" s="257">
        <v>14059</v>
      </c>
      <c r="M307" s="261">
        <v>15420</v>
      </c>
      <c r="N307" s="283"/>
      <c r="O307" s="258"/>
      <c r="P307" s="259"/>
      <c r="Q307" s="261"/>
      <c r="R307" s="260"/>
      <c r="S307" s="262"/>
      <c r="T307" s="259"/>
      <c r="U307" s="261"/>
      <c r="V307" s="260"/>
      <c r="W307" s="262"/>
      <c r="X307" s="257"/>
      <c r="Y307" s="261"/>
      <c r="Z307" s="260"/>
      <c r="AA307" s="258"/>
      <c r="AB307" s="257"/>
      <c r="AC307" s="261"/>
      <c r="AD307" s="260"/>
      <c r="AE307" s="262"/>
      <c r="AF307" s="259"/>
      <c r="AG307" s="261"/>
      <c r="AH307" s="260"/>
      <c r="AI307" s="258"/>
      <c r="AJ307" s="260"/>
      <c r="AK307" s="261"/>
      <c r="AL307" s="260"/>
      <c r="AM307" s="258"/>
      <c r="AN307" s="260"/>
      <c r="AO307" s="258"/>
    </row>
    <row r="308" spans="1:41" x14ac:dyDescent="0.2">
      <c r="A308" s="304" t="s">
        <v>138</v>
      </c>
      <c r="B308" s="305" t="s">
        <v>467</v>
      </c>
      <c r="C308" s="308"/>
      <c r="D308" s="309">
        <v>199111</v>
      </c>
      <c r="E308" s="310">
        <v>6</v>
      </c>
      <c r="F308" s="257">
        <v>5393</v>
      </c>
      <c r="G308" s="261">
        <v>5916</v>
      </c>
      <c r="H308" s="257">
        <v>19025</v>
      </c>
      <c r="I308" s="261">
        <v>19738</v>
      </c>
      <c r="J308" s="257">
        <v>5908</v>
      </c>
      <c r="K308" s="261">
        <v>6621</v>
      </c>
      <c r="L308" s="257">
        <v>19353</v>
      </c>
      <c r="M308" s="261">
        <v>20066</v>
      </c>
      <c r="N308" s="283"/>
      <c r="O308" s="258"/>
      <c r="P308" s="259"/>
      <c r="Q308" s="261"/>
      <c r="R308" s="260"/>
      <c r="S308" s="262"/>
      <c r="T308" s="259"/>
      <c r="U308" s="261"/>
      <c r="V308" s="260"/>
      <c r="W308" s="262"/>
      <c r="X308" s="257"/>
      <c r="Y308" s="261"/>
      <c r="Z308" s="260"/>
      <c r="AA308" s="258"/>
      <c r="AB308" s="257"/>
      <c r="AC308" s="261"/>
      <c r="AD308" s="260"/>
      <c r="AE308" s="262"/>
      <c r="AF308" s="259"/>
      <c r="AG308" s="261"/>
      <c r="AH308" s="260"/>
      <c r="AI308" s="258"/>
      <c r="AJ308" s="260"/>
      <c r="AK308" s="261"/>
      <c r="AL308" s="260"/>
      <c r="AM308" s="258"/>
      <c r="AN308" s="260"/>
      <c r="AO308" s="258"/>
    </row>
    <row r="309" spans="1:41" x14ac:dyDescent="0.2">
      <c r="A309" s="455" t="s">
        <v>138</v>
      </c>
      <c r="B309" s="456" t="s">
        <v>826</v>
      </c>
      <c r="C309" s="466"/>
      <c r="D309" s="467">
        <v>197887</v>
      </c>
      <c r="E309" s="468">
        <v>8</v>
      </c>
      <c r="F309" s="321">
        <v>2156</v>
      </c>
      <c r="G309" s="322">
        <v>1939</v>
      </c>
      <c r="H309" s="321">
        <v>7916</v>
      </c>
      <c r="I309" s="322">
        <v>7029</v>
      </c>
      <c r="J309" s="257"/>
      <c r="K309" s="261"/>
      <c r="L309" s="257"/>
      <c r="M309" s="261"/>
      <c r="N309" s="283"/>
      <c r="O309" s="258"/>
      <c r="P309" s="259"/>
      <c r="Q309" s="261"/>
      <c r="R309" s="260"/>
      <c r="S309" s="262"/>
      <c r="T309" s="259"/>
      <c r="U309" s="261"/>
      <c r="V309" s="260"/>
      <c r="W309" s="262"/>
      <c r="X309" s="257"/>
      <c r="Y309" s="261"/>
      <c r="Z309" s="260"/>
      <c r="AA309" s="258"/>
      <c r="AB309" s="257"/>
      <c r="AC309" s="261"/>
      <c r="AD309" s="260"/>
      <c r="AE309" s="262"/>
      <c r="AF309" s="259"/>
      <c r="AG309" s="261"/>
      <c r="AH309" s="260"/>
      <c r="AI309" s="258"/>
      <c r="AJ309" s="260"/>
      <c r="AK309" s="261"/>
      <c r="AL309" s="260"/>
      <c r="AM309" s="258"/>
      <c r="AN309" s="260"/>
      <c r="AO309" s="258"/>
    </row>
    <row r="310" spans="1:41" x14ac:dyDescent="0.2">
      <c r="A310" s="457" t="s">
        <v>138</v>
      </c>
      <c r="B310" s="456" t="s">
        <v>827</v>
      </c>
      <c r="C310" s="466"/>
      <c r="D310" s="467">
        <v>198154</v>
      </c>
      <c r="E310" s="468">
        <v>8</v>
      </c>
      <c r="F310" s="321">
        <v>2284</v>
      </c>
      <c r="G310" s="322">
        <v>2345</v>
      </c>
      <c r="H310" s="321">
        <v>8044</v>
      </c>
      <c r="I310" s="322">
        <v>8489</v>
      </c>
      <c r="J310" s="257"/>
      <c r="K310" s="261"/>
      <c r="L310" s="257"/>
      <c r="M310" s="261"/>
      <c r="N310" s="283"/>
      <c r="O310" s="258"/>
      <c r="P310" s="259"/>
      <c r="Q310" s="261"/>
      <c r="R310" s="260"/>
      <c r="S310" s="262"/>
      <c r="T310" s="259"/>
      <c r="U310" s="261"/>
      <c r="V310" s="260"/>
      <c r="W310" s="262"/>
      <c r="X310" s="257"/>
      <c r="Y310" s="261"/>
      <c r="Z310" s="260"/>
      <c r="AA310" s="258"/>
      <c r="AB310" s="257"/>
      <c r="AC310" s="261"/>
      <c r="AD310" s="260"/>
      <c r="AE310" s="262"/>
      <c r="AF310" s="259"/>
      <c r="AG310" s="261"/>
      <c r="AH310" s="260"/>
      <c r="AI310" s="258"/>
      <c r="AJ310" s="260"/>
      <c r="AK310" s="261"/>
      <c r="AL310" s="260"/>
      <c r="AM310" s="258"/>
      <c r="AN310" s="260"/>
      <c r="AO310" s="258"/>
    </row>
    <row r="311" spans="1:41" x14ac:dyDescent="0.2">
      <c r="A311" s="457" t="s">
        <v>138</v>
      </c>
      <c r="B311" s="456" t="s">
        <v>828</v>
      </c>
      <c r="C311" s="466"/>
      <c r="D311" s="467">
        <v>198260</v>
      </c>
      <c r="E311" s="468">
        <v>8</v>
      </c>
      <c r="F311" s="321">
        <v>2654</v>
      </c>
      <c r="G311" s="322">
        <v>2481</v>
      </c>
      <c r="H311" s="321">
        <v>8414</v>
      </c>
      <c r="I311" s="322">
        <v>8625</v>
      </c>
      <c r="J311" s="257"/>
      <c r="K311" s="261"/>
      <c r="L311" s="257"/>
      <c r="M311" s="261"/>
      <c r="N311" s="283"/>
      <c r="O311" s="258"/>
      <c r="P311" s="259"/>
      <c r="Q311" s="261"/>
      <c r="R311" s="260"/>
      <c r="S311" s="262"/>
      <c r="T311" s="259"/>
      <c r="U311" s="261"/>
      <c r="V311" s="260"/>
      <c r="W311" s="262"/>
      <c r="X311" s="257"/>
      <c r="Y311" s="261"/>
      <c r="Z311" s="260"/>
      <c r="AA311" s="258"/>
      <c r="AB311" s="257"/>
      <c r="AC311" s="261"/>
      <c r="AD311" s="260"/>
      <c r="AE311" s="262"/>
      <c r="AF311" s="259"/>
      <c r="AG311" s="261"/>
      <c r="AH311" s="260"/>
      <c r="AI311" s="258"/>
      <c r="AJ311" s="260"/>
      <c r="AK311" s="261"/>
      <c r="AL311" s="260"/>
      <c r="AM311" s="258"/>
      <c r="AN311" s="260"/>
      <c r="AO311" s="258"/>
    </row>
    <row r="312" spans="1:41" x14ac:dyDescent="0.2">
      <c r="A312" s="457" t="s">
        <v>138</v>
      </c>
      <c r="B312" s="456" t="s">
        <v>829</v>
      </c>
      <c r="C312" s="466"/>
      <c r="D312" s="467">
        <v>198534</v>
      </c>
      <c r="E312" s="468">
        <v>8</v>
      </c>
      <c r="F312" s="321">
        <v>2190</v>
      </c>
      <c r="G312" s="322">
        <v>2298</v>
      </c>
      <c r="H312" s="321">
        <v>7950</v>
      </c>
      <c r="I312" s="322">
        <v>8442</v>
      </c>
      <c r="J312" s="257"/>
      <c r="K312" s="261"/>
      <c r="L312" s="257"/>
      <c r="M312" s="261"/>
      <c r="N312" s="283"/>
      <c r="O312" s="258"/>
      <c r="P312" s="259"/>
      <c r="Q312" s="261"/>
      <c r="R312" s="260"/>
      <c r="S312" s="262"/>
      <c r="T312" s="259"/>
      <c r="U312" s="261"/>
      <c r="V312" s="260"/>
      <c r="W312" s="262"/>
      <c r="X312" s="257"/>
      <c r="Y312" s="261"/>
      <c r="Z312" s="260"/>
      <c r="AA312" s="258"/>
      <c r="AB312" s="257"/>
      <c r="AC312" s="261"/>
      <c r="AD312" s="260"/>
      <c r="AE312" s="262"/>
      <c r="AF312" s="259"/>
      <c r="AG312" s="261"/>
      <c r="AH312" s="260"/>
      <c r="AI312" s="258"/>
      <c r="AJ312" s="260"/>
      <c r="AK312" s="261"/>
      <c r="AL312" s="260"/>
      <c r="AM312" s="258"/>
      <c r="AN312" s="260"/>
      <c r="AO312" s="258"/>
    </row>
    <row r="313" spans="1:41" x14ac:dyDescent="0.2">
      <c r="A313" s="457" t="s">
        <v>138</v>
      </c>
      <c r="B313" s="456" t="s">
        <v>830</v>
      </c>
      <c r="C313" s="466"/>
      <c r="D313" s="467">
        <v>198552</v>
      </c>
      <c r="E313" s="468">
        <v>8</v>
      </c>
      <c r="F313" s="321">
        <v>2126</v>
      </c>
      <c r="G313" s="322">
        <v>1728</v>
      </c>
      <c r="H313" s="321">
        <v>7886</v>
      </c>
      <c r="I313" s="322">
        <v>6336</v>
      </c>
      <c r="J313" s="257"/>
      <c r="K313" s="261"/>
      <c r="L313" s="257"/>
      <c r="M313" s="261"/>
      <c r="N313" s="283"/>
      <c r="O313" s="258"/>
      <c r="P313" s="259"/>
      <c r="Q313" s="261"/>
      <c r="R313" s="260"/>
      <c r="S313" s="262"/>
      <c r="T313" s="259"/>
      <c r="U313" s="261"/>
      <c r="V313" s="260"/>
      <c r="W313" s="262"/>
      <c r="X313" s="257"/>
      <c r="Y313" s="261"/>
      <c r="Z313" s="260"/>
      <c r="AA313" s="258"/>
      <c r="AB313" s="257"/>
      <c r="AC313" s="261"/>
      <c r="AD313" s="260"/>
      <c r="AE313" s="262"/>
      <c r="AF313" s="259"/>
      <c r="AG313" s="261"/>
      <c r="AH313" s="260"/>
      <c r="AI313" s="258"/>
      <c r="AJ313" s="260"/>
      <c r="AK313" s="261"/>
      <c r="AL313" s="260"/>
      <c r="AM313" s="258"/>
      <c r="AN313" s="260"/>
      <c r="AO313" s="258"/>
    </row>
    <row r="314" spans="1:41" x14ac:dyDescent="0.2">
      <c r="A314" s="457" t="s">
        <v>138</v>
      </c>
      <c r="B314" s="459" t="s">
        <v>831</v>
      </c>
      <c r="C314" s="460" t="s">
        <v>452</v>
      </c>
      <c r="D314" s="469">
        <v>198570</v>
      </c>
      <c r="E314" s="461">
        <v>8</v>
      </c>
      <c r="F314" s="321">
        <v>2254</v>
      </c>
      <c r="G314" s="322">
        <v>2480</v>
      </c>
      <c r="H314" s="321">
        <v>8014</v>
      </c>
      <c r="I314" s="322">
        <v>8237</v>
      </c>
      <c r="J314" s="257"/>
      <c r="K314" s="261"/>
      <c r="L314" s="257"/>
      <c r="M314" s="261"/>
      <c r="N314" s="283"/>
      <c r="O314" s="258"/>
      <c r="P314" s="259"/>
      <c r="Q314" s="261"/>
      <c r="R314" s="260"/>
      <c r="S314" s="262"/>
      <c r="T314" s="259"/>
      <c r="U314" s="261"/>
      <c r="V314" s="260"/>
      <c r="W314" s="262"/>
      <c r="X314" s="257"/>
      <c r="Y314" s="261"/>
      <c r="Z314" s="260"/>
      <c r="AA314" s="258"/>
      <c r="AB314" s="257"/>
      <c r="AC314" s="261"/>
      <c r="AD314" s="260"/>
      <c r="AE314" s="262"/>
      <c r="AF314" s="259"/>
      <c r="AG314" s="261"/>
      <c r="AH314" s="260"/>
      <c r="AI314" s="258"/>
      <c r="AJ314" s="260"/>
      <c r="AK314" s="261"/>
      <c r="AL314" s="260"/>
      <c r="AM314" s="258"/>
      <c r="AN314" s="260"/>
      <c r="AO314" s="258"/>
    </row>
    <row r="315" spans="1:41" x14ac:dyDescent="0.2">
      <c r="A315" s="457" t="s">
        <v>138</v>
      </c>
      <c r="B315" s="456" t="s">
        <v>832</v>
      </c>
      <c r="C315" s="466"/>
      <c r="D315" s="467">
        <v>198622</v>
      </c>
      <c r="E315" s="468">
        <v>8</v>
      </c>
      <c r="F315" s="321">
        <v>2382</v>
      </c>
      <c r="G315" s="322">
        <v>2382</v>
      </c>
      <c r="H315" s="321">
        <v>8142</v>
      </c>
      <c r="I315" s="322">
        <v>8526</v>
      </c>
      <c r="J315" s="257"/>
      <c r="K315" s="261"/>
      <c r="L315" s="257"/>
      <c r="M315" s="261"/>
      <c r="N315" s="283"/>
      <c r="O315" s="258"/>
      <c r="P315" s="259"/>
      <c r="Q315" s="261"/>
      <c r="R315" s="260"/>
      <c r="S315" s="262"/>
      <c r="T315" s="259"/>
      <c r="U315" s="261"/>
      <c r="V315" s="260"/>
      <c r="W315" s="262"/>
      <c r="X315" s="257"/>
      <c r="Y315" s="261"/>
      <c r="Z315" s="260"/>
      <c r="AA315" s="258"/>
      <c r="AB315" s="257"/>
      <c r="AC315" s="261"/>
      <c r="AD315" s="260"/>
      <c r="AE315" s="262"/>
      <c r="AF315" s="259"/>
      <c r="AG315" s="261"/>
      <c r="AH315" s="260"/>
      <c r="AI315" s="258"/>
      <c r="AJ315" s="260"/>
      <c r="AK315" s="261"/>
      <c r="AL315" s="260"/>
      <c r="AM315" s="258"/>
      <c r="AN315" s="260"/>
      <c r="AO315" s="258"/>
    </row>
    <row r="316" spans="1:41" x14ac:dyDescent="0.2">
      <c r="A316" s="457" t="s">
        <v>138</v>
      </c>
      <c r="B316" s="456" t="s">
        <v>833</v>
      </c>
      <c r="C316" s="466"/>
      <c r="D316" s="467">
        <v>199333</v>
      </c>
      <c r="E316" s="468">
        <v>8</v>
      </c>
      <c r="F316" s="321">
        <v>2152</v>
      </c>
      <c r="G316" s="322">
        <v>1979</v>
      </c>
      <c r="H316" s="321">
        <v>7912</v>
      </c>
      <c r="I316" s="322">
        <v>8122</v>
      </c>
      <c r="J316" s="257"/>
      <c r="K316" s="261"/>
      <c r="L316" s="257"/>
      <c r="M316" s="261"/>
      <c r="N316" s="283"/>
      <c r="O316" s="258"/>
      <c r="P316" s="259"/>
      <c r="Q316" s="261"/>
      <c r="R316" s="260"/>
      <c r="S316" s="262"/>
      <c r="T316" s="259"/>
      <c r="U316" s="261"/>
      <c r="V316" s="260"/>
      <c r="W316" s="262"/>
      <c r="X316" s="257"/>
      <c r="Y316" s="261"/>
      <c r="Z316" s="260"/>
      <c r="AA316" s="258"/>
      <c r="AB316" s="257"/>
      <c r="AC316" s="261"/>
      <c r="AD316" s="260"/>
      <c r="AE316" s="262"/>
      <c r="AF316" s="259"/>
      <c r="AG316" s="261"/>
      <c r="AH316" s="260"/>
      <c r="AI316" s="258"/>
      <c r="AJ316" s="260"/>
      <c r="AK316" s="261"/>
      <c r="AL316" s="260"/>
      <c r="AM316" s="258"/>
      <c r="AN316" s="260"/>
      <c r="AO316" s="258"/>
    </row>
    <row r="317" spans="1:41" x14ac:dyDescent="0.2">
      <c r="A317" s="457" t="s">
        <v>138</v>
      </c>
      <c r="B317" s="462" t="s">
        <v>834</v>
      </c>
      <c r="C317" s="470"/>
      <c r="D317" s="471">
        <v>199494</v>
      </c>
      <c r="E317" s="465">
        <v>8</v>
      </c>
      <c r="F317" s="321">
        <v>2224</v>
      </c>
      <c r="G317" s="322">
        <v>2340</v>
      </c>
      <c r="H317" s="321">
        <v>7984</v>
      </c>
      <c r="I317" s="322">
        <v>8484</v>
      </c>
      <c r="J317" s="257"/>
      <c r="K317" s="261"/>
      <c r="L317" s="257"/>
      <c r="M317" s="261"/>
      <c r="N317" s="283"/>
      <c r="O317" s="258"/>
      <c r="P317" s="259"/>
      <c r="Q317" s="261"/>
      <c r="R317" s="260"/>
      <c r="S317" s="262"/>
      <c r="T317" s="259"/>
      <c r="U317" s="261"/>
      <c r="V317" s="260"/>
      <c r="W317" s="262"/>
      <c r="X317" s="257"/>
      <c r="Y317" s="261"/>
      <c r="Z317" s="260"/>
      <c r="AA317" s="258"/>
      <c r="AB317" s="257"/>
      <c r="AC317" s="261"/>
      <c r="AD317" s="260"/>
      <c r="AE317" s="262"/>
      <c r="AF317" s="259"/>
      <c r="AG317" s="261"/>
      <c r="AH317" s="260"/>
      <c r="AI317" s="258"/>
      <c r="AJ317" s="260"/>
      <c r="AK317" s="261"/>
      <c r="AL317" s="260"/>
      <c r="AM317" s="258"/>
      <c r="AN317" s="260"/>
      <c r="AO317" s="258"/>
    </row>
    <row r="318" spans="1:41" x14ac:dyDescent="0.2">
      <c r="A318" s="457" t="s">
        <v>138</v>
      </c>
      <c r="B318" s="456" t="s">
        <v>835</v>
      </c>
      <c r="C318" s="466"/>
      <c r="D318" s="467">
        <v>199856</v>
      </c>
      <c r="E318" s="468">
        <v>8</v>
      </c>
      <c r="F318" s="321">
        <v>2174</v>
      </c>
      <c r="G318" s="322">
        <v>2380</v>
      </c>
      <c r="H318" s="321">
        <v>7934</v>
      </c>
      <c r="I318" s="322">
        <v>8524</v>
      </c>
      <c r="J318" s="257"/>
      <c r="K318" s="261"/>
      <c r="L318" s="257"/>
      <c r="M318" s="261"/>
      <c r="N318" s="283"/>
      <c r="O318" s="258"/>
      <c r="P318" s="259"/>
      <c r="Q318" s="261"/>
      <c r="R318" s="260"/>
      <c r="S318" s="262"/>
      <c r="T318" s="259"/>
      <c r="U318" s="261"/>
      <c r="V318" s="260"/>
      <c r="W318" s="262"/>
      <c r="X318" s="257"/>
      <c r="Y318" s="261"/>
      <c r="Z318" s="260"/>
      <c r="AA318" s="258"/>
      <c r="AB318" s="257"/>
      <c r="AC318" s="261"/>
      <c r="AD318" s="260"/>
      <c r="AE318" s="262"/>
      <c r="AF318" s="259"/>
      <c r="AG318" s="261"/>
      <c r="AH318" s="260"/>
      <c r="AI318" s="258"/>
      <c r="AJ318" s="260"/>
      <c r="AK318" s="261"/>
      <c r="AL318" s="260"/>
      <c r="AM318" s="258"/>
      <c r="AN318" s="260"/>
      <c r="AO318" s="258"/>
    </row>
    <row r="319" spans="1:41" x14ac:dyDescent="0.2">
      <c r="A319" s="457" t="s">
        <v>138</v>
      </c>
      <c r="B319" s="459" t="s">
        <v>836</v>
      </c>
      <c r="C319" s="460"/>
      <c r="D319" s="467">
        <v>199786</v>
      </c>
      <c r="E319" s="468">
        <v>9</v>
      </c>
      <c r="F319" s="321">
        <v>2070</v>
      </c>
      <c r="G319" s="322">
        <v>2160</v>
      </c>
      <c r="H319" s="321">
        <v>7830</v>
      </c>
      <c r="I319" s="322">
        <v>8304</v>
      </c>
      <c r="J319" s="257"/>
      <c r="K319" s="261"/>
      <c r="L319" s="257"/>
      <c r="M319" s="261"/>
      <c r="N319" s="283"/>
      <c r="O319" s="258"/>
      <c r="P319" s="259"/>
      <c r="Q319" s="261"/>
      <c r="R319" s="260"/>
      <c r="S319" s="262"/>
      <c r="T319" s="259"/>
      <c r="U319" s="261"/>
      <c r="V319" s="260"/>
      <c r="W319" s="262"/>
      <c r="X319" s="257"/>
      <c r="Y319" s="261"/>
      <c r="Z319" s="260"/>
      <c r="AA319" s="258"/>
      <c r="AB319" s="257"/>
      <c r="AC319" s="261"/>
      <c r="AD319" s="260"/>
      <c r="AE319" s="262"/>
      <c r="AF319" s="259"/>
      <c r="AG319" s="261"/>
      <c r="AH319" s="260"/>
      <c r="AI319" s="258"/>
      <c r="AJ319" s="260"/>
      <c r="AK319" s="261"/>
      <c r="AL319" s="260"/>
      <c r="AM319" s="258"/>
      <c r="AN319" s="260"/>
      <c r="AO319" s="258"/>
    </row>
    <row r="320" spans="1:41" x14ac:dyDescent="0.2">
      <c r="A320" s="457" t="s">
        <v>138</v>
      </c>
      <c r="B320" s="459" t="s">
        <v>837</v>
      </c>
      <c r="C320" s="460"/>
      <c r="D320" s="467">
        <v>198118</v>
      </c>
      <c r="E320" s="468">
        <v>9</v>
      </c>
      <c r="F320" s="321">
        <v>2162</v>
      </c>
      <c r="G320" s="322">
        <v>2274</v>
      </c>
      <c r="H320" s="321">
        <v>7922</v>
      </c>
      <c r="I320" s="322">
        <v>8418</v>
      </c>
      <c r="J320" s="257"/>
      <c r="K320" s="261"/>
      <c r="L320" s="257"/>
      <c r="M320" s="261"/>
      <c r="N320" s="283"/>
      <c r="O320" s="258"/>
      <c r="P320" s="259"/>
      <c r="Q320" s="261"/>
      <c r="R320" s="260"/>
      <c r="S320" s="262"/>
      <c r="T320" s="259"/>
      <c r="U320" s="261"/>
      <c r="V320" s="260"/>
      <c r="W320" s="262"/>
      <c r="X320" s="257"/>
      <c r="Y320" s="261"/>
      <c r="Z320" s="260"/>
      <c r="AA320" s="258"/>
      <c r="AB320" s="257"/>
      <c r="AC320" s="261"/>
      <c r="AD320" s="260"/>
      <c r="AE320" s="262"/>
      <c r="AF320" s="259"/>
      <c r="AG320" s="261"/>
      <c r="AH320" s="260"/>
      <c r="AI320" s="258"/>
      <c r="AJ320" s="260"/>
      <c r="AK320" s="261"/>
      <c r="AL320" s="260"/>
      <c r="AM320" s="258"/>
      <c r="AN320" s="260"/>
      <c r="AO320" s="258"/>
    </row>
    <row r="321" spans="1:41" x14ac:dyDescent="0.2">
      <c r="A321" s="457" t="s">
        <v>138</v>
      </c>
      <c r="B321" s="459" t="s">
        <v>838</v>
      </c>
      <c r="C321" s="460"/>
      <c r="D321" s="469">
        <v>198233</v>
      </c>
      <c r="E321" s="461">
        <v>9</v>
      </c>
      <c r="F321" s="321">
        <v>2184</v>
      </c>
      <c r="G321" s="322">
        <v>2381</v>
      </c>
      <c r="H321" s="321">
        <v>8424</v>
      </c>
      <c r="I321" s="322">
        <v>8439</v>
      </c>
      <c r="J321" s="257"/>
      <c r="K321" s="261"/>
      <c r="L321" s="257"/>
      <c r="M321" s="261"/>
      <c r="N321" s="283"/>
      <c r="O321" s="258"/>
      <c r="P321" s="259"/>
      <c r="Q321" s="261"/>
      <c r="R321" s="260"/>
      <c r="S321" s="262"/>
      <c r="T321" s="259"/>
      <c r="U321" s="261"/>
      <c r="V321" s="260"/>
      <c r="W321" s="262"/>
      <c r="X321" s="257"/>
      <c r="Y321" s="261"/>
      <c r="Z321" s="260"/>
      <c r="AA321" s="258"/>
      <c r="AB321" s="257"/>
      <c r="AC321" s="261"/>
      <c r="AD321" s="260"/>
      <c r="AE321" s="262"/>
      <c r="AF321" s="259"/>
      <c r="AG321" s="261"/>
      <c r="AH321" s="260"/>
      <c r="AI321" s="258"/>
      <c r="AJ321" s="260"/>
      <c r="AK321" s="261"/>
      <c r="AL321" s="260"/>
      <c r="AM321" s="258"/>
      <c r="AN321" s="260"/>
      <c r="AO321" s="258"/>
    </row>
    <row r="322" spans="1:41" x14ac:dyDescent="0.2">
      <c r="A322" s="457" t="s">
        <v>138</v>
      </c>
      <c r="B322" s="459" t="s">
        <v>839</v>
      </c>
      <c r="C322" s="460"/>
      <c r="D322" s="469">
        <v>198251</v>
      </c>
      <c r="E322" s="461">
        <v>9</v>
      </c>
      <c r="F322" s="321">
        <v>2186</v>
      </c>
      <c r="G322" s="322">
        <v>2296</v>
      </c>
      <c r="H322" s="321">
        <v>7946</v>
      </c>
      <c r="I322" s="322">
        <v>8440</v>
      </c>
      <c r="J322" s="257"/>
      <c r="K322" s="261"/>
      <c r="L322" s="257"/>
      <c r="M322" s="261"/>
      <c r="N322" s="283"/>
      <c r="O322" s="258"/>
      <c r="P322" s="259"/>
      <c r="Q322" s="261"/>
      <c r="R322" s="260"/>
      <c r="S322" s="262"/>
      <c r="T322" s="259"/>
      <c r="U322" s="261"/>
      <c r="V322" s="260"/>
      <c r="W322" s="262"/>
      <c r="X322" s="257"/>
      <c r="Y322" s="261"/>
      <c r="Z322" s="260"/>
      <c r="AA322" s="258"/>
      <c r="AB322" s="257"/>
      <c r="AC322" s="261"/>
      <c r="AD322" s="260"/>
      <c r="AE322" s="262"/>
      <c r="AF322" s="259"/>
      <c r="AG322" s="261"/>
      <c r="AH322" s="260"/>
      <c r="AI322" s="258"/>
      <c r="AJ322" s="260"/>
      <c r="AK322" s="261"/>
      <c r="AL322" s="260"/>
      <c r="AM322" s="258"/>
      <c r="AN322" s="260"/>
      <c r="AO322" s="258"/>
    </row>
    <row r="323" spans="1:41" x14ac:dyDescent="0.2">
      <c r="A323" s="457" t="s">
        <v>138</v>
      </c>
      <c r="B323" s="459" t="s">
        <v>840</v>
      </c>
      <c r="C323" s="460"/>
      <c r="D323" s="467">
        <v>198321</v>
      </c>
      <c r="E323" s="468">
        <v>9</v>
      </c>
      <c r="F323" s="321">
        <v>2198</v>
      </c>
      <c r="G323" s="322">
        <v>2222</v>
      </c>
      <c r="H323" s="321">
        <v>7958</v>
      </c>
      <c r="I323" s="322">
        <v>8366</v>
      </c>
      <c r="J323" s="257"/>
      <c r="K323" s="261"/>
      <c r="L323" s="257"/>
      <c r="M323" s="261"/>
      <c r="N323" s="283"/>
      <c r="O323" s="258"/>
      <c r="P323" s="259"/>
      <c r="Q323" s="261"/>
      <c r="R323" s="260"/>
      <c r="S323" s="262"/>
      <c r="T323" s="259"/>
      <c r="U323" s="261"/>
      <c r="V323" s="260"/>
      <c r="W323" s="262"/>
      <c r="X323" s="257"/>
      <c r="Y323" s="261"/>
      <c r="Z323" s="260"/>
      <c r="AA323" s="258"/>
      <c r="AB323" s="257"/>
      <c r="AC323" s="261"/>
      <c r="AD323" s="260"/>
      <c r="AE323" s="262"/>
      <c r="AF323" s="259"/>
      <c r="AG323" s="261"/>
      <c r="AH323" s="260"/>
      <c r="AI323" s="258"/>
      <c r="AJ323" s="260"/>
      <c r="AK323" s="261"/>
      <c r="AL323" s="260"/>
      <c r="AM323" s="258"/>
      <c r="AN323" s="260"/>
      <c r="AO323" s="258"/>
    </row>
    <row r="324" spans="1:41" x14ac:dyDescent="0.2">
      <c r="A324" s="457" t="s">
        <v>138</v>
      </c>
      <c r="B324" s="463" t="s">
        <v>841</v>
      </c>
      <c r="C324" s="472"/>
      <c r="D324" s="467">
        <v>198330</v>
      </c>
      <c r="E324" s="468">
        <v>9</v>
      </c>
      <c r="F324" s="321">
        <v>2070</v>
      </c>
      <c r="G324" s="322">
        <v>2238</v>
      </c>
      <c r="H324" s="321">
        <v>7830</v>
      </c>
      <c r="I324" s="322">
        <v>8382</v>
      </c>
      <c r="J324" s="257"/>
      <c r="K324" s="261"/>
      <c r="L324" s="257"/>
      <c r="M324" s="261"/>
      <c r="N324" s="283"/>
      <c r="O324" s="258"/>
      <c r="P324" s="259"/>
      <c r="Q324" s="261"/>
      <c r="R324" s="260"/>
      <c r="S324" s="262"/>
      <c r="T324" s="259"/>
      <c r="U324" s="261"/>
      <c r="V324" s="260"/>
      <c r="W324" s="262"/>
      <c r="X324" s="257"/>
      <c r="Y324" s="261"/>
      <c r="Z324" s="260"/>
      <c r="AA324" s="258"/>
      <c r="AB324" s="257"/>
      <c r="AC324" s="261"/>
      <c r="AD324" s="260"/>
      <c r="AE324" s="262"/>
      <c r="AF324" s="259"/>
      <c r="AG324" s="261"/>
      <c r="AH324" s="260"/>
      <c r="AI324" s="258"/>
      <c r="AJ324" s="260"/>
      <c r="AK324" s="261"/>
      <c r="AL324" s="260"/>
      <c r="AM324" s="258"/>
      <c r="AN324" s="260"/>
      <c r="AO324" s="258"/>
    </row>
    <row r="325" spans="1:41" x14ac:dyDescent="0.2">
      <c r="A325" s="457" t="s">
        <v>138</v>
      </c>
      <c r="B325" s="456" t="s">
        <v>842</v>
      </c>
      <c r="C325" s="466"/>
      <c r="D325" s="467">
        <v>198367</v>
      </c>
      <c r="E325" s="468">
        <v>9</v>
      </c>
      <c r="F325" s="321">
        <v>2242</v>
      </c>
      <c r="G325" s="322">
        <v>1772</v>
      </c>
      <c r="H325" s="321">
        <v>8002</v>
      </c>
      <c r="I325" s="322">
        <v>6380</v>
      </c>
      <c r="J325" s="257"/>
      <c r="K325" s="261"/>
      <c r="L325" s="257"/>
      <c r="M325" s="261"/>
      <c r="N325" s="283"/>
      <c r="O325" s="258"/>
      <c r="P325" s="259"/>
      <c r="Q325" s="261"/>
      <c r="R325" s="260"/>
      <c r="S325" s="262"/>
      <c r="T325" s="259"/>
      <c r="U325" s="261"/>
      <c r="V325" s="260"/>
      <c r="W325" s="262"/>
      <c r="X325" s="257"/>
      <c r="Y325" s="261"/>
      <c r="Z325" s="260"/>
      <c r="AA325" s="258"/>
      <c r="AB325" s="257"/>
      <c r="AC325" s="261"/>
      <c r="AD325" s="260"/>
      <c r="AE325" s="262"/>
      <c r="AF325" s="259"/>
      <c r="AG325" s="261"/>
      <c r="AH325" s="260"/>
      <c r="AI325" s="258"/>
      <c r="AJ325" s="260"/>
      <c r="AK325" s="261"/>
      <c r="AL325" s="260"/>
      <c r="AM325" s="258"/>
      <c r="AN325" s="260"/>
      <c r="AO325" s="258"/>
    </row>
    <row r="326" spans="1:41" x14ac:dyDescent="0.2">
      <c r="A326" s="457" t="s">
        <v>138</v>
      </c>
      <c r="B326" s="456" t="s">
        <v>843</v>
      </c>
      <c r="C326" s="466"/>
      <c r="D326" s="467">
        <v>198376</v>
      </c>
      <c r="E326" s="468">
        <v>9</v>
      </c>
      <c r="F326" s="321">
        <v>2270</v>
      </c>
      <c r="G326" s="322">
        <v>1786</v>
      </c>
      <c r="H326" s="321">
        <v>8030</v>
      </c>
      <c r="I326" s="322">
        <v>6394</v>
      </c>
      <c r="J326" s="257"/>
      <c r="K326" s="261"/>
      <c r="L326" s="257"/>
      <c r="M326" s="261"/>
      <c r="N326" s="283"/>
      <c r="O326" s="258"/>
      <c r="P326" s="259"/>
      <c r="Q326" s="261"/>
      <c r="R326" s="260"/>
      <c r="S326" s="262"/>
      <c r="T326" s="259"/>
      <c r="U326" s="261"/>
      <c r="V326" s="260"/>
      <c r="W326" s="262"/>
      <c r="X326" s="257"/>
      <c r="Y326" s="261"/>
      <c r="Z326" s="260"/>
      <c r="AA326" s="258"/>
      <c r="AB326" s="257"/>
      <c r="AC326" s="261"/>
      <c r="AD326" s="260"/>
      <c r="AE326" s="262"/>
      <c r="AF326" s="259"/>
      <c r="AG326" s="261"/>
      <c r="AH326" s="260"/>
      <c r="AI326" s="258"/>
      <c r="AJ326" s="260"/>
      <c r="AK326" s="261"/>
      <c r="AL326" s="260"/>
      <c r="AM326" s="258"/>
      <c r="AN326" s="260"/>
      <c r="AO326" s="258"/>
    </row>
    <row r="327" spans="1:41" x14ac:dyDescent="0.2">
      <c r="A327" s="457" t="s">
        <v>138</v>
      </c>
      <c r="B327" s="459" t="s">
        <v>844</v>
      </c>
      <c r="C327" s="460"/>
      <c r="D327" s="471">
        <v>198455</v>
      </c>
      <c r="E327" s="461">
        <v>9</v>
      </c>
      <c r="F327" s="321">
        <v>2194</v>
      </c>
      <c r="G327" s="322">
        <v>1840</v>
      </c>
      <c r="H327" s="321">
        <v>7954</v>
      </c>
      <c r="I327" s="322">
        <v>6388</v>
      </c>
      <c r="J327" s="257"/>
      <c r="K327" s="261"/>
      <c r="L327" s="257"/>
      <c r="M327" s="261"/>
      <c r="N327" s="283"/>
      <c r="O327" s="258"/>
      <c r="P327" s="259"/>
      <c r="Q327" s="261"/>
      <c r="R327" s="260"/>
      <c r="S327" s="262"/>
      <c r="T327" s="259"/>
      <c r="U327" s="261"/>
      <c r="V327" s="260"/>
      <c r="W327" s="262"/>
      <c r="X327" s="257"/>
      <c r="Y327" s="261"/>
      <c r="Z327" s="260"/>
      <c r="AA327" s="258"/>
      <c r="AB327" s="257"/>
      <c r="AC327" s="261"/>
      <c r="AD327" s="260"/>
      <c r="AE327" s="262"/>
      <c r="AF327" s="259"/>
      <c r="AG327" s="261"/>
      <c r="AH327" s="260"/>
      <c r="AI327" s="258"/>
      <c r="AJ327" s="260"/>
      <c r="AK327" s="261"/>
      <c r="AL327" s="260"/>
      <c r="AM327" s="258"/>
      <c r="AN327" s="260"/>
      <c r="AO327" s="258"/>
    </row>
    <row r="328" spans="1:41" x14ac:dyDescent="0.2">
      <c r="A328" s="457" t="s">
        <v>138</v>
      </c>
      <c r="B328" s="456" t="s">
        <v>845</v>
      </c>
      <c r="C328" s="466"/>
      <c r="D328" s="467">
        <v>198491</v>
      </c>
      <c r="E328" s="468">
        <v>9</v>
      </c>
      <c r="F328" s="321">
        <v>2154</v>
      </c>
      <c r="G328" s="322">
        <v>2280</v>
      </c>
      <c r="H328" s="321">
        <v>7914</v>
      </c>
      <c r="I328" s="322">
        <v>8424</v>
      </c>
      <c r="J328" s="257"/>
      <c r="K328" s="261"/>
      <c r="L328" s="257"/>
      <c r="M328" s="261"/>
      <c r="N328" s="283"/>
      <c r="O328" s="258"/>
      <c r="P328" s="259"/>
      <c r="Q328" s="261"/>
      <c r="R328" s="260"/>
      <c r="S328" s="262"/>
      <c r="T328" s="259"/>
      <c r="U328" s="261"/>
      <c r="V328" s="260"/>
      <c r="W328" s="262"/>
      <c r="X328" s="257"/>
      <c r="Y328" s="261"/>
      <c r="Z328" s="260"/>
      <c r="AA328" s="258"/>
      <c r="AB328" s="257"/>
      <c r="AC328" s="261"/>
      <c r="AD328" s="260"/>
      <c r="AE328" s="262"/>
      <c r="AF328" s="259"/>
      <c r="AG328" s="261"/>
      <c r="AH328" s="260"/>
      <c r="AI328" s="258"/>
      <c r="AJ328" s="260"/>
      <c r="AK328" s="261"/>
      <c r="AL328" s="260"/>
      <c r="AM328" s="258"/>
      <c r="AN328" s="260"/>
      <c r="AO328" s="258"/>
    </row>
    <row r="329" spans="1:41" x14ac:dyDescent="0.2">
      <c r="A329" s="457" t="s">
        <v>138</v>
      </c>
      <c r="B329" s="464" t="s">
        <v>846</v>
      </c>
      <c r="C329" s="460" t="s">
        <v>884</v>
      </c>
      <c r="D329" s="467">
        <v>198668</v>
      </c>
      <c r="E329" s="468">
        <v>9</v>
      </c>
      <c r="F329" s="321">
        <v>2222</v>
      </c>
      <c r="G329" s="322">
        <v>2234</v>
      </c>
      <c r="H329" s="321">
        <v>7982</v>
      </c>
      <c r="I329" s="322">
        <v>8458</v>
      </c>
      <c r="J329" s="257"/>
      <c r="K329" s="261"/>
      <c r="L329" s="257"/>
      <c r="M329" s="261"/>
      <c r="N329" s="283"/>
      <c r="O329" s="258"/>
      <c r="P329" s="259"/>
      <c r="Q329" s="261"/>
      <c r="R329" s="260"/>
      <c r="S329" s="262"/>
      <c r="T329" s="259"/>
      <c r="U329" s="261"/>
      <c r="V329" s="260"/>
      <c r="W329" s="262"/>
      <c r="X329" s="257"/>
      <c r="Y329" s="261"/>
      <c r="Z329" s="260"/>
      <c r="AA329" s="258"/>
      <c r="AB329" s="257"/>
      <c r="AC329" s="261"/>
      <c r="AD329" s="260"/>
      <c r="AE329" s="262"/>
      <c r="AF329" s="259"/>
      <c r="AG329" s="261"/>
      <c r="AH329" s="260"/>
      <c r="AI329" s="258"/>
      <c r="AJ329" s="260"/>
      <c r="AK329" s="261"/>
      <c r="AL329" s="260"/>
      <c r="AM329" s="258"/>
      <c r="AN329" s="260"/>
      <c r="AO329" s="258"/>
    </row>
    <row r="330" spans="1:41" x14ac:dyDescent="0.2">
      <c r="A330" s="457" t="s">
        <v>138</v>
      </c>
      <c r="B330" s="456" t="s">
        <v>847</v>
      </c>
      <c r="C330" s="466" t="s">
        <v>412</v>
      </c>
      <c r="D330" s="467">
        <v>198710</v>
      </c>
      <c r="E330" s="468">
        <v>9</v>
      </c>
      <c r="F330" s="321">
        <v>2086</v>
      </c>
      <c r="G330" s="322">
        <v>2262</v>
      </c>
      <c r="H330" s="321">
        <v>7846</v>
      </c>
      <c r="I330" s="322">
        <v>8406</v>
      </c>
      <c r="J330" s="257"/>
      <c r="K330" s="261"/>
      <c r="L330" s="257"/>
      <c r="M330" s="261"/>
      <c r="N330" s="283"/>
      <c r="O330" s="258"/>
      <c r="P330" s="257"/>
      <c r="Q330" s="261"/>
      <c r="R330" s="260"/>
      <c r="S330" s="262"/>
      <c r="T330" s="259"/>
      <c r="U330" s="261"/>
      <c r="V330" s="260"/>
      <c r="W330" s="262"/>
      <c r="X330" s="257"/>
      <c r="Y330" s="261"/>
      <c r="Z330" s="260"/>
      <c r="AA330" s="258"/>
      <c r="AB330" s="257"/>
      <c r="AC330" s="261"/>
      <c r="AD330" s="260"/>
      <c r="AE330" s="262"/>
      <c r="AF330" s="259"/>
      <c r="AG330" s="261"/>
      <c r="AH330" s="260"/>
      <c r="AI330" s="258"/>
      <c r="AJ330" s="260"/>
      <c r="AK330" s="261"/>
      <c r="AL330" s="260"/>
      <c r="AM330" s="258"/>
      <c r="AN330" s="260"/>
      <c r="AO330" s="258"/>
    </row>
    <row r="331" spans="1:41" x14ac:dyDescent="0.2">
      <c r="A331" s="457" t="s">
        <v>138</v>
      </c>
      <c r="B331" s="456" t="s">
        <v>848</v>
      </c>
      <c r="C331" s="466"/>
      <c r="D331" s="467">
        <v>198774</v>
      </c>
      <c r="E331" s="468">
        <v>9</v>
      </c>
      <c r="F331" s="321">
        <v>2204</v>
      </c>
      <c r="G331" s="322">
        <v>2305</v>
      </c>
      <c r="H331" s="321">
        <v>7964</v>
      </c>
      <c r="I331" s="322">
        <v>8449</v>
      </c>
      <c r="J331" s="257"/>
      <c r="K331" s="261"/>
      <c r="L331" s="257"/>
      <c r="M331" s="261"/>
      <c r="N331" s="283"/>
      <c r="O331" s="258"/>
      <c r="P331" s="259"/>
      <c r="Q331" s="261"/>
      <c r="R331" s="260"/>
      <c r="S331" s="262"/>
      <c r="T331" s="259"/>
      <c r="U331" s="261"/>
      <c r="V331" s="260"/>
      <c r="W331" s="262"/>
      <c r="X331" s="257"/>
      <c r="Y331" s="261"/>
      <c r="Z331" s="260"/>
      <c r="AA331" s="258"/>
      <c r="AB331" s="257"/>
      <c r="AC331" s="261"/>
      <c r="AD331" s="260"/>
      <c r="AE331" s="262"/>
      <c r="AF331" s="259"/>
      <c r="AG331" s="261"/>
      <c r="AH331" s="260"/>
      <c r="AI331" s="258"/>
      <c r="AJ331" s="260"/>
      <c r="AK331" s="261"/>
      <c r="AL331" s="260"/>
      <c r="AM331" s="258"/>
      <c r="AN331" s="260"/>
      <c r="AO331" s="258"/>
    </row>
    <row r="332" spans="1:41" x14ac:dyDescent="0.2">
      <c r="A332" s="457" t="s">
        <v>138</v>
      </c>
      <c r="B332" s="456" t="s">
        <v>849</v>
      </c>
      <c r="C332" s="466"/>
      <c r="D332" s="467">
        <v>198817</v>
      </c>
      <c r="E332" s="468">
        <v>9</v>
      </c>
      <c r="F332" s="321">
        <v>2248</v>
      </c>
      <c r="G332" s="322">
        <v>2327</v>
      </c>
      <c r="H332" s="321">
        <v>8008</v>
      </c>
      <c r="I332" s="322">
        <v>8471</v>
      </c>
      <c r="J332" s="257"/>
      <c r="K332" s="261"/>
      <c r="L332" s="257"/>
      <c r="M332" s="261"/>
      <c r="N332" s="283"/>
      <c r="O332" s="258"/>
      <c r="P332" s="259"/>
      <c r="Q332" s="261"/>
      <c r="R332" s="260"/>
      <c r="S332" s="262"/>
      <c r="T332" s="259"/>
      <c r="U332" s="261"/>
      <c r="V332" s="260"/>
      <c r="W332" s="262"/>
      <c r="X332" s="257"/>
      <c r="Y332" s="261"/>
      <c r="Z332" s="260"/>
      <c r="AA332" s="258"/>
      <c r="AB332" s="257"/>
      <c r="AC332" s="261"/>
      <c r="AD332" s="260"/>
      <c r="AE332" s="262"/>
      <c r="AF332" s="259"/>
      <c r="AG332" s="261"/>
      <c r="AH332" s="260"/>
      <c r="AI332" s="258"/>
      <c r="AJ332" s="260"/>
      <c r="AK332" s="261"/>
      <c r="AL332" s="260"/>
      <c r="AM332" s="258"/>
      <c r="AN332" s="260"/>
      <c r="AO332" s="258"/>
    </row>
    <row r="333" spans="1:41" x14ac:dyDescent="0.2">
      <c r="A333" s="457" t="s">
        <v>138</v>
      </c>
      <c r="B333" s="456" t="s">
        <v>850</v>
      </c>
      <c r="C333" s="466"/>
      <c r="D333" s="467">
        <v>198987</v>
      </c>
      <c r="E333" s="468">
        <v>9</v>
      </c>
      <c r="F333" s="321">
        <v>2156</v>
      </c>
      <c r="G333" s="322">
        <v>2281</v>
      </c>
      <c r="H333" s="321">
        <v>7916</v>
      </c>
      <c r="I333" s="322">
        <v>8425</v>
      </c>
      <c r="J333" s="257"/>
      <c r="K333" s="261"/>
      <c r="L333" s="257"/>
      <c r="M333" s="261"/>
      <c r="N333" s="283"/>
      <c r="O333" s="258"/>
      <c r="P333" s="259"/>
      <c r="Q333" s="261"/>
      <c r="R333" s="260"/>
      <c r="S333" s="262"/>
      <c r="T333" s="259"/>
      <c r="U333" s="261"/>
      <c r="V333" s="260"/>
      <c r="W333" s="262"/>
      <c r="X333" s="257"/>
      <c r="Y333" s="261"/>
      <c r="Z333" s="260"/>
      <c r="AA333" s="258"/>
      <c r="AB333" s="257"/>
      <c r="AC333" s="261"/>
      <c r="AD333" s="260"/>
      <c r="AE333" s="262"/>
      <c r="AF333" s="259"/>
      <c r="AG333" s="261"/>
      <c r="AH333" s="260"/>
      <c r="AI333" s="258"/>
      <c r="AJ333" s="260"/>
      <c r="AK333" s="261"/>
      <c r="AL333" s="260"/>
      <c r="AM333" s="258"/>
      <c r="AN333" s="260"/>
      <c r="AO333" s="258"/>
    </row>
    <row r="334" spans="1:41" x14ac:dyDescent="0.2">
      <c r="A334" s="457" t="s">
        <v>138</v>
      </c>
      <c r="B334" s="456" t="s">
        <v>851</v>
      </c>
      <c r="C334" s="466"/>
      <c r="D334" s="467">
        <v>199087</v>
      </c>
      <c r="E334" s="468">
        <v>9</v>
      </c>
      <c r="F334" s="321">
        <v>2242</v>
      </c>
      <c r="G334" s="322">
        <v>2328</v>
      </c>
      <c r="H334" s="321">
        <v>8002</v>
      </c>
      <c r="I334" s="322">
        <v>8472</v>
      </c>
      <c r="J334" s="257"/>
      <c r="K334" s="261"/>
      <c r="L334" s="257"/>
      <c r="M334" s="261"/>
      <c r="N334" s="283"/>
      <c r="O334" s="258"/>
      <c r="P334" s="259"/>
      <c r="Q334" s="261"/>
      <c r="R334" s="260"/>
      <c r="S334" s="262"/>
      <c r="T334" s="259"/>
      <c r="U334" s="261"/>
      <c r="V334" s="260"/>
      <c r="W334" s="262"/>
      <c r="X334" s="257"/>
      <c r="Y334" s="261"/>
      <c r="Z334" s="260"/>
      <c r="AA334" s="258"/>
      <c r="AB334" s="257"/>
      <c r="AC334" s="261"/>
      <c r="AD334" s="260"/>
      <c r="AE334" s="262"/>
      <c r="AF334" s="259"/>
      <c r="AG334" s="261"/>
      <c r="AH334" s="260"/>
      <c r="AI334" s="258"/>
      <c r="AJ334" s="260"/>
      <c r="AK334" s="261"/>
      <c r="AL334" s="260"/>
      <c r="AM334" s="258"/>
      <c r="AN334" s="260"/>
      <c r="AO334" s="258"/>
    </row>
    <row r="335" spans="1:41" x14ac:dyDescent="0.2">
      <c r="A335" s="457" t="s">
        <v>138</v>
      </c>
      <c r="B335" s="456" t="s">
        <v>852</v>
      </c>
      <c r="C335" s="466"/>
      <c r="D335" s="467">
        <v>199421</v>
      </c>
      <c r="E335" s="468">
        <v>9</v>
      </c>
      <c r="F335" s="321">
        <v>2158</v>
      </c>
      <c r="G335" s="322">
        <v>1730</v>
      </c>
      <c r="H335" s="321">
        <v>7918</v>
      </c>
      <c r="I335" s="322">
        <v>6338</v>
      </c>
      <c r="J335" s="257"/>
      <c r="K335" s="261"/>
      <c r="L335" s="257"/>
      <c r="M335" s="261"/>
      <c r="N335" s="283"/>
      <c r="O335" s="258"/>
      <c r="P335" s="259"/>
      <c r="Q335" s="261"/>
      <c r="R335" s="260"/>
      <c r="S335" s="262"/>
      <c r="T335" s="259"/>
      <c r="U335" s="261"/>
      <c r="V335" s="260"/>
      <c r="W335" s="262"/>
      <c r="X335" s="257"/>
      <c r="Y335" s="261"/>
      <c r="Z335" s="260"/>
      <c r="AA335" s="258"/>
      <c r="AB335" s="257"/>
      <c r="AC335" s="261"/>
      <c r="AD335" s="260"/>
      <c r="AE335" s="262"/>
      <c r="AF335" s="259"/>
      <c r="AG335" s="261"/>
      <c r="AH335" s="260"/>
      <c r="AI335" s="258"/>
      <c r="AJ335" s="260"/>
      <c r="AK335" s="261"/>
      <c r="AL335" s="260"/>
      <c r="AM335" s="258"/>
      <c r="AN335" s="260"/>
      <c r="AO335" s="258"/>
    </row>
    <row r="336" spans="1:41" x14ac:dyDescent="0.2">
      <c r="A336" s="457" t="s">
        <v>138</v>
      </c>
      <c r="B336" s="456" t="s">
        <v>853</v>
      </c>
      <c r="C336" s="466"/>
      <c r="D336" s="467">
        <v>199476</v>
      </c>
      <c r="E336" s="468">
        <v>9</v>
      </c>
      <c r="F336" s="321">
        <v>2162</v>
      </c>
      <c r="G336" s="322">
        <v>2132</v>
      </c>
      <c r="H336" s="321">
        <v>7922</v>
      </c>
      <c r="I336" s="322">
        <v>7384</v>
      </c>
      <c r="J336" s="257"/>
      <c r="K336" s="261"/>
      <c r="L336" s="257"/>
      <c r="M336" s="261"/>
      <c r="N336" s="283"/>
      <c r="O336" s="258"/>
      <c r="P336" s="259"/>
      <c r="Q336" s="261"/>
      <c r="R336" s="260"/>
      <c r="S336" s="262"/>
      <c r="T336" s="259"/>
      <c r="U336" s="261"/>
      <c r="V336" s="260"/>
      <c r="W336" s="262"/>
      <c r="X336" s="257"/>
      <c r="Y336" s="261"/>
      <c r="Z336" s="260"/>
      <c r="AA336" s="258"/>
      <c r="AB336" s="257"/>
      <c r="AC336" s="261"/>
      <c r="AD336" s="260"/>
      <c r="AE336" s="262"/>
      <c r="AF336" s="259"/>
      <c r="AG336" s="261"/>
      <c r="AH336" s="260"/>
      <c r="AI336" s="258"/>
      <c r="AJ336" s="260"/>
      <c r="AK336" s="261"/>
      <c r="AL336" s="260"/>
      <c r="AM336" s="258"/>
      <c r="AN336" s="260"/>
      <c r="AO336" s="258"/>
    </row>
    <row r="337" spans="1:41" x14ac:dyDescent="0.2">
      <c r="A337" s="457" t="s">
        <v>138</v>
      </c>
      <c r="B337" s="456" t="s">
        <v>854</v>
      </c>
      <c r="C337" s="466"/>
      <c r="D337" s="467">
        <v>199634</v>
      </c>
      <c r="E337" s="468">
        <v>9</v>
      </c>
      <c r="F337" s="321">
        <v>2204</v>
      </c>
      <c r="G337" s="322">
        <v>2322</v>
      </c>
      <c r="H337" s="321">
        <v>7964</v>
      </c>
      <c r="I337" s="322">
        <v>8466</v>
      </c>
      <c r="J337" s="257"/>
      <c r="K337" s="261"/>
      <c r="L337" s="257"/>
      <c r="M337" s="261"/>
      <c r="N337" s="283"/>
      <c r="O337" s="258"/>
      <c r="P337" s="259"/>
      <c r="Q337" s="261"/>
      <c r="R337" s="260"/>
      <c r="S337" s="262"/>
      <c r="T337" s="259"/>
      <c r="U337" s="261"/>
      <c r="V337" s="260"/>
      <c r="W337" s="262"/>
      <c r="X337" s="257"/>
      <c r="Y337" s="261"/>
      <c r="Z337" s="260"/>
      <c r="AA337" s="258"/>
      <c r="AB337" s="257"/>
      <c r="AC337" s="261"/>
      <c r="AD337" s="260"/>
      <c r="AE337" s="262"/>
      <c r="AF337" s="259"/>
      <c r="AG337" s="261"/>
      <c r="AH337" s="260"/>
      <c r="AI337" s="258"/>
      <c r="AJ337" s="260"/>
      <c r="AK337" s="261"/>
      <c r="AL337" s="260"/>
      <c r="AM337" s="258"/>
      <c r="AN337" s="260"/>
      <c r="AO337" s="258"/>
    </row>
    <row r="338" spans="1:41" x14ac:dyDescent="0.2">
      <c r="A338" s="457" t="s">
        <v>138</v>
      </c>
      <c r="B338" s="464" t="s">
        <v>855</v>
      </c>
      <c r="C338" s="466"/>
      <c r="D338" s="467">
        <v>199740</v>
      </c>
      <c r="E338" s="468">
        <v>9</v>
      </c>
      <c r="F338" s="321">
        <v>2250</v>
      </c>
      <c r="G338" s="322">
        <v>2328</v>
      </c>
      <c r="H338" s="321">
        <v>8010</v>
      </c>
      <c r="I338" s="322">
        <v>8472</v>
      </c>
      <c r="J338" s="257"/>
      <c r="K338" s="261"/>
      <c r="L338" s="257"/>
      <c r="M338" s="261"/>
      <c r="N338" s="283"/>
      <c r="O338" s="258"/>
      <c r="P338" s="259"/>
      <c r="Q338" s="261"/>
      <c r="R338" s="260"/>
      <c r="S338" s="262"/>
      <c r="T338" s="259"/>
      <c r="U338" s="261"/>
      <c r="V338" s="260"/>
      <c r="W338" s="262"/>
      <c r="X338" s="257"/>
      <c r="Y338" s="261"/>
      <c r="Z338" s="260"/>
      <c r="AA338" s="258"/>
      <c r="AB338" s="257"/>
      <c r="AC338" s="261"/>
      <c r="AD338" s="260"/>
      <c r="AE338" s="262"/>
      <c r="AF338" s="259"/>
      <c r="AG338" s="261"/>
      <c r="AH338" s="260"/>
      <c r="AI338" s="258"/>
      <c r="AJ338" s="260"/>
      <c r="AK338" s="261"/>
      <c r="AL338" s="260"/>
      <c r="AM338" s="258"/>
      <c r="AN338" s="260"/>
      <c r="AO338" s="258"/>
    </row>
    <row r="339" spans="1:41" x14ac:dyDescent="0.2">
      <c r="A339" s="457" t="s">
        <v>138</v>
      </c>
      <c r="B339" s="456" t="s">
        <v>856</v>
      </c>
      <c r="C339" s="466"/>
      <c r="D339" s="467">
        <v>199768</v>
      </c>
      <c r="E339" s="468">
        <v>9</v>
      </c>
      <c r="F339" s="321">
        <v>2226</v>
      </c>
      <c r="G339" s="322">
        <v>2419</v>
      </c>
      <c r="H339" s="321">
        <v>7986</v>
      </c>
      <c r="I339" s="322">
        <v>8563</v>
      </c>
      <c r="J339" s="257"/>
      <c r="K339" s="261"/>
      <c r="L339" s="257"/>
      <c r="M339" s="261"/>
      <c r="N339" s="283"/>
      <c r="O339" s="258"/>
      <c r="P339" s="259"/>
      <c r="Q339" s="261"/>
      <c r="R339" s="260"/>
      <c r="S339" s="262"/>
      <c r="T339" s="259"/>
      <c r="U339" s="261"/>
      <c r="V339" s="260"/>
      <c r="W339" s="262"/>
      <c r="X339" s="257"/>
      <c r="Y339" s="261"/>
      <c r="Z339" s="260"/>
      <c r="AA339" s="258"/>
      <c r="AB339" s="257"/>
      <c r="AC339" s="261"/>
      <c r="AD339" s="260"/>
      <c r="AE339" s="262"/>
      <c r="AF339" s="259"/>
      <c r="AG339" s="261"/>
      <c r="AH339" s="260"/>
      <c r="AI339" s="258"/>
      <c r="AJ339" s="260"/>
      <c r="AK339" s="261"/>
      <c r="AL339" s="260"/>
      <c r="AM339" s="258"/>
      <c r="AN339" s="260"/>
      <c r="AO339" s="258"/>
    </row>
    <row r="340" spans="1:41" x14ac:dyDescent="0.2">
      <c r="A340" s="457" t="s">
        <v>138</v>
      </c>
      <c r="B340" s="456" t="s">
        <v>857</v>
      </c>
      <c r="C340" s="466"/>
      <c r="D340" s="467">
        <v>199838</v>
      </c>
      <c r="E340" s="468">
        <v>9</v>
      </c>
      <c r="F340" s="321">
        <v>2206</v>
      </c>
      <c r="G340" s="322">
        <v>1766</v>
      </c>
      <c r="H340" s="321">
        <v>7966</v>
      </c>
      <c r="I340" s="322">
        <v>6374</v>
      </c>
      <c r="J340" s="257"/>
      <c r="K340" s="261"/>
      <c r="L340" s="257"/>
      <c r="M340" s="261"/>
      <c r="N340" s="283"/>
      <c r="O340" s="258"/>
      <c r="P340" s="259"/>
      <c r="Q340" s="261"/>
      <c r="R340" s="260"/>
      <c r="S340" s="262"/>
      <c r="T340" s="259"/>
      <c r="U340" s="261"/>
      <c r="V340" s="260"/>
      <c r="W340" s="262"/>
      <c r="X340" s="257"/>
      <c r="Y340" s="261"/>
      <c r="Z340" s="260"/>
      <c r="AA340" s="258"/>
      <c r="AB340" s="257"/>
      <c r="AC340" s="261"/>
      <c r="AD340" s="260"/>
      <c r="AE340" s="262"/>
      <c r="AF340" s="259"/>
      <c r="AG340" s="261"/>
      <c r="AH340" s="260"/>
      <c r="AI340" s="258"/>
      <c r="AJ340" s="260"/>
      <c r="AK340" s="261"/>
      <c r="AL340" s="260"/>
      <c r="AM340" s="258"/>
      <c r="AN340" s="260"/>
      <c r="AO340" s="258"/>
    </row>
    <row r="341" spans="1:41" x14ac:dyDescent="0.2">
      <c r="A341" s="457" t="s">
        <v>138</v>
      </c>
      <c r="B341" s="456" t="s">
        <v>858</v>
      </c>
      <c r="C341" s="466"/>
      <c r="D341" s="467">
        <v>199892</v>
      </c>
      <c r="E341" s="468">
        <v>9</v>
      </c>
      <c r="F341" s="321">
        <v>2194</v>
      </c>
      <c r="G341" s="322">
        <v>2300</v>
      </c>
      <c r="H341" s="321">
        <v>7954</v>
      </c>
      <c r="I341" s="322">
        <v>8444</v>
      </c>
      <c r="J341" s="257"/>
      <c r="K341" s="261"/>
      <c r="L341" s="257"/>
      <c r="M341" s="261"/>
      <c r="N341" s="283"/>
      <c r="O341" s="258"/>
      <c r="P341" s="259"/>
      <c r="Q341" s="261"/>
      <c r="R341" s="260"/>
      <c r="S341" s="262"/>
      <c r="T341" s="259"/>
      <c r="U341" s="261"/>
      <c r="V341" s="260"/>
      <c r="W341" s="262"/>
      <c r="X341" s="257"/>
      <c r="Y341" s="261"/>
      <c r="Z341" s="260"/>
      <c r="AA341" s="258"/>
      <c r="AB341" s="257"/>
      <c r="AC341" s="261"/>
      <c r="AD341" s="260"/>
      <c r="AE341" s="262"/>
      <c r="AF341" s="259"/>
      <c r="AG341" s="261"/>
      <c r="AH341" s="260"/>
      <c r="AI341" s="258"/>
      <c r="AJ341" s="260"/>
      <c r="AK341" s="261"/>
      <c r="AL341" s="260"/>
      <c r="AM341" s="258"/>
      <c r="AN341" s="260"/>
      <c r="AO341" s="258"/>
    </row>
    <row r="342" spans="1:41" x14ac:dyDescent="0.2">
      <c r="A342" s="457" t="s">
        <v>138</v>
      </c>
      <c r="B342" s="456" t="s">
        <v>859</v>
      </c>
      <c r="C342" s="466"/>
      <c r="D342" s="467">
        <v>199908</v>
      </c>
      <c r="E342" s="468">
        <v>9</v>
      </c>
      <c r="F342" s="321">
        <v>2064</v>
      </c>
      <c r="G342" s="322">
        <v>2235</v>
      </c>
      <c r="H342" s="321">
        <v>7824</v>
      </c>
      <c r="I342" s="322">
        <v>8379</v>
      </c>
      <c r="J342" s="257"/>
      <c r="K342" s="261"/>
      <c r="L342" s="257"/>
      <c r="M342" s="261"/>
      <c r="N342" s="283"/>
      <c r="O342" s="258"/>
      <c r="P342" s="259"/>
      <c r="Q342" s="261"/>
      <c r="R342" s="260"/>
      <c r="S342" s="262"/>
      <c r="T342" s="259"/>
      <c r="U342" s="261"/>
      <c r="V342" s="260"/>
      <c r="W342" s="262"/>
      <c r="X342" s="257"/>
      <c r="Y342" s="261"/>
      <c r="Z342" s="260"/>
      <c r="AA342" s="258"/>
      <c r="AB342" s="257"/>
      <c r="AC342" s="261"/>
      <c r="AD342" s="260"/>
      <c r="AE342" s="262"/>
      <c r="AF342" s="259"/>
      <c r="AG342" s="261"/>
      <c r="AH342" s="260"/>
      <c r="AI342" s="258"/>
      <c r="AJ342" s="260"/>
      <c r="AK342" s="261"/>
      <c r="AL342" s="260"/>
      <c r="AM342" s="258"/>
      <c r="AN342" s="260"/>
      <c r="AO342" s="258"/>
    </row>
    <row r="343" spans="1:41" x14ac:dyDescent="0.2">
      <c r="A343" s="457" t="s">
        <v>138</v>
      </c>
      <c r="B343" s="456" t="s">
        <v>860</v>
      </c>
      <c r="C343" s="466"/>
      <c r="D343" s="467">
        <v>199926</v>
      </c>
      <c r="E343" s="468">
        <v>9</v>
      </c>
      <c r="F343" s="321">
        <v>2250</v>
      </c>
      <c r="G343" s="322">
        <v>2328</v>
      </c>
      <c r="H343" s="321">
        <v>8010</v>
      </c>
      <c r="I343" s="322">
        <v>8590</v>
      </c>
      <c r="J343" s="257"/>
      <c r="K343" s="261"/>
      <c r="L343" s="257"/>
      <c r="M343" s="261"/>
      <c r="N343" s="283"/>
      <c r="O343" s="258"/>
      <c r="P343" s="259"/>
      <c r="Q343" s="261"/>
      <c r="R343" s="260"/>
      <c r="S343" s="262"/>
      <c r="T343" s="259"/>
      <c r="U343" s="261"/>
      <c r="V343" s="260"/>
      <c r="W343" s="262"/>
      <c r="X343" s="257"/>
      <c r="Y343" s="261"/>
      <c r="Z343" s="260"/>
      <c r="AA343" s="258"/>
      <c r="AB343" s="257"/>
      <c r="AC343" s="261"/>
      <c r="AD343" s="260"/>
      <c r="AE343" s="262"/>
      <c r="AF343" s="259"/>
      <c r="AG343" s="261"/>
      <c r="AH343" s="260"/>
      <c r="AI343" s="258"/>
      <c r="AJ343" s="260"/>
      <c r="AK343" s="261"/>
      <c r="AL343" s="260"/>
      <c r="AM343" s="258"/>
      <c r="AN343" s="260"/>
      <c r="AO343" s="258"/>
    </row>
    <row r="344" spans="1:41" x14ac:dyDescent="0.2">
      <c r="A344" s="457" t="s">
        <v>138</v>
      </c>
      <c r="B344" s="459" t="s">
        <v>861</v>
      </c>
      <c r="C344" s="460"/>
      <c r="D344" s="467">
        <v>197966</v>
      </c>
      <c r="E344" s="468">
        <v>10</v>
      </c>
      <c r="F344" s="321">
        <v>2198</v>
      </c>
      <c r="G344" s="322">
        <v>2272</v>
      </c>
      <c r="H344" s="321">
        <v>7958</v>
      </c>
      <c r="I344" s="322">
        <v>8416</v>
      </c>
      <c r="J344" s="257"/>
      <c r="K344" s="261"/>
      <c r="L344" s="257"/>
      <c r="M344" s="261"/>
      <c r="N344" s="283"/>
      <c r="O344" s="258"/>
      <c r="P344" s="259"/>
      <c r="Q344" s="261"/>
      <c r="R344" s="260"/>
      <c r="S344" s="262"/>
      <c r="T344" s="259"/>
      <c r="U344" s="261"/>
      <c r="V344" s="260"/>
      <c r="W344" s="262"/>
      <c r="X344" s="257"/>
      <c r="Y344" s="261"/>
      <c r="Z344" s="260"/>
      <c r="AA344" s="258"/>
      <c r="AB344" s="257"/>
      <c r="AC344" s="261"/>
      <c r="AD344" s="260"/>
      <c r="AE344" s="262"/>
      <c r="AF344" s="259"/>
      <c r="AG344" s="261"/>
      <c r="AH344" s="260"/>
      <c r="AI344" s="258"/>
      <c r="AJ344" s="260"/>
      <c r="AK344" s="261"/>
      <c r="AL344" s="260"/>
      <c r="AM344" s="258"/>
      <c r="AN344" s="260"/>
      <c r="AO344" s="258"/>
    </row>
    <row r="345" spans="1:41" x14ac:dyDescent="0.2">
      <c r="A345" s="457" t="s">
        <v>138</v>
      </c>
      <c r="B345" s="456" t="s">
        <v>862</v>
      </c>
      <c r="C345" s="460"/>
      <c r="D345" s="467">
        <v>198011</v>
      </c>
      <c r="E345" s="468">
        <v>10</v>
      </c>
      <c r="F345" s="321">
        <v>2156</v>
      </c>
      <c r="G345" s="322">
        <v>2281</v>
      </c>
      <c r="H345" s="321">
        <v>7916</v>
      </c>
      <c r="I345" s="322">
        <v>8425</v>
      </c>
      <c r="J345" s="257"/>
      <c r="K345" s="261"/>
      <c r="L345" s="257"/>
      <c r="M345" s="261"/>
      <c r="N345" s="283"/>
      <c r="O345" s="258"/>
      <c r="P345" s="259"/>
      <c r="Q345" s="261"/>
      <c r="R345" s="260"/>
      <c r="S345" s="262"/>
      <c r="T345" s="259"/>
      <c r="U345" s="261"/>
      <c r="V345" s="260"/>
      <c r="W345" s="262"/>
      <c r="X345" s="257"/>
      <c r="Y345" s="261"/>
      <c r="Z345" s="260"/>
      <c r="AA345" s="258"/>
      <c r="AB345" s="257"/>
      <c r="AC345" s="261"/>
      <c r="AD345" s="260"/>
      <c r="AE345" s="262"/>
      <c r="AF345" s="259"/>
      <c r="AG345" s="261"/>
      <c r="AH345" s="260"/>
      <c r="AI345" s="258"/>
      <c r="AJ345" s="260"/>
      <c r="AK345" s="261"/>
      <c r="AL345" s="260"/>
      <c r="AM345" s="258"/>
      <c r="AN345" s="260"/>
      <c r="AO345" s="258"/>
    </row>
    <row r="346" spans="1:41" x14ac:dyDescent="0.2">
      <c r="A346" s="457" t="s">
        <v>138</v>
      </c>
      <c r="B346" s="459" t="s">
        <v>863</v>
      </c>
      <c r="C346" s="460"/>
      <c r="D346" s="469">
        <v>198039</v>
      </c>
      <c r="E346" s="461">
        <v>10</v>
      </c>
      <c r="F346" s="321">
        <v>2180</v>
      </c>
      <c r="G346" s="322">
        <v>2293</v>
      </c>
      <c r="H346" s="321">
        <v>7940</v>
      </c>
      <c r="I346" s="322">
        <v>8437</v>
      </c>
      <c r="J346" s="257"/>
      <c r="K346" s="261"/>
      <c r="L346" s="257"/>
      <c r="M346" s="261"/>
      <c r="N346" s="283"/>
      <c r="O346" s="258"/>
      <c r="P346" s="259"/>
      <c r="Q346" s="261"/>
      <c r="R346" s="260"/>
      <c r="S346" s="262"/>
      <c r="T346" s="259"/>
      <c r="U346" s="261"/>
      <c r="V346" s="260"/>
      <c r="W346" s="262"/>
      <c r="X346" s="257"/>
      <c r="Y346" s="261"/>
      <c r="Z346" s="260"/>
      <c r="AA346" s="258"/>
      <c r="AB346" s="257"/>
      <c r="AC346" s="261"/>
      <c r="AD346" s="260"/>
      <c r="AE346" s="262"/>
      <c r="AF346" s="259"/>
      <c r="AG346" s="261"/>
      <c r="AH346" s="260"/>
      <c r="AI346" s="258"/>
      <c r="AJ346" s="260"/>
      <c r="AK346" s="261"/>
      <c r="AL346" s="260"/>
      <c r="AM346" s="258"/>
      <c r="AN346" s="260"/>
      <c r="AO346" s="258"/>
    </row>
    <row r="347" spans="1:41" x14ac:dyDescent="0.2">
      <c r="A347" s="457" t="s">
        <v>138</v>
      </c>
      <c r="B347" s="456" t="s">
        <v>864</v>
      </c>
      <c r="C347" s="460"/>
      <c r="D347" s="467">
        <v>198084</v>
      </c>
      <c r="E347" s="468">
        <v>10</v>
      </c>
      <c r="F347" s="321">
        <v>2210</v>
      </c>
      <c r="G347" s="322">
        <v>2308</v>
      </c>
      <c r="H347" s="321">
        <v>7970</v>
      </c>
      <c r="I347" s="322">
        <v>8452</v>
      </c>
      <c r="J347" s="257"/>
      <c r="K347" s="261"/>
      <c r="L347" s="257"/>
      <c r="M347" s="261"/>
      <c r="N347" s="283"/>
      <c r="O347" s="258"/>
      <c r="P347" s="259"/>
      <c r="Q347" s="261"/>
      <c r="R347" s="260"/>
      <c r="S347" s="262"/>
      <c r="T347" s="259"/>
      <c r="U347" s="261"/>
      <c r="V347" s="260"/>
      <c r="W347" s="262"/>
      <c r="X347" s="257"/>
      <c r="Y347" s="261"/>
      <c r="Z347" s="260"/>
      <c r="AA347" s="258"/>
      <c r="AB347" s="257"/>
      <c r="AC347" s="261"/>
      <c r="AD347" s="260"/>
      <c r="AE347" s="262"/>
      <c r="AF347" s="259"/>
      <c r="AG347" s="261"/>
      <c r="AH347" s="260"/>
      <c r="AI347" s="258"/>
      <c r="AJ347" s="260"/>
      <c r="AK347" s="261"/>
      <c r="AL347" s="260"/>
      <c r="AM347" s="258"/>
      <c r="AN347" s="260"/>
      <c r="AO347" s="258"/>
    </row>
    <row r="348" spans="1:41" x14ac:dyDescent="0.2">
      <c r="A348" s="457" t="s">
        <v>138</v>
      </c>
      <c r="B348" s="459" t="s">
        <v>865</v>
      </c>
      <c r="C348" s="460"/>
      <c r="D348" s="467">
        <v>198206</v>
      </c>
      <c r="E348" s="468">
        <v>10</v>
      </c>
      <c r="F348" s="321">
        <v>2142</v>
      </c>
      <c r="G348" s="322">
        <v>2271</v>
      </c>
      <c r="H348" s="321">
        <v>7902</v>
      </c>
      <c r="I348" s="322">
        <v>8415</v>
      </c>
      <c r="J348" s="257"/>
      <c r="K348" s="261"/>
      <c r="L348" s="257"/>
      <c r="M348" s="261"/>
      <c r="N348" s="283"/>
      <c r="O348" s="258"/>
      <c r="P348" s="259"/>
      <c r="Q348" s="261"/>
      <c r="R348" s="260"/>
      <c r="S348" s="262"/>
      <c r="T348" s="259"/>
      <c r="U348" s="261"/>
      <c r="V348" s="260"/>
      <c r="W348" s="262"/>
      <c r="X348" s="257"/>
      <c r="Y348" s="261"/>
      <c r="Z348" s="260"/>
      <c r="AA348" s="258"/>
      <c r="AB348" s="257"/>
      <c r="AC348" s="261"/>
      <c r="AD348" s="260"/>
      <c r="AE348" s="262"/>
      <c r="AF348" s="259"/>
      <c r="AG348" s="261"/>
      <c r="AH348" s="260"/>
      <c r="AI348" s="258"/>
      <c r="AJ348" s="260"/>
      <c r="AK348" s="261"/>
      <c r="AL348" s="260"/>
      <c r="AM348" s="258"/>
      <c r="AN348" s="260"/>
      <c r="AO348" s="258"/>
    </row>
    <row r="349" spans="1:41" x14ac:dyDescent="0.2">
      <c r="A349" s="457" t="s">
        <v>138</v>
      </c>
      <c r="B349" s="459" t="s">
        <v>866</v>
      </c>
      <c r="C349" s="460" t="s">
        <v>411</v>
      </c>
      <c r="D349" s="469">
        <v>197814</v>
      </c>
      <c r="E349" s="461">
        <v>10</v>
      </c>
      <c r="F349" s="321">
        <v>2212</v>
      </c>
      <c r="G349" s="322">
        <v>1998</v>
      </c>
      <c r="H349" s="321">
        <v>7972</v>
      </c>
      <c r="I349" s="322">
        <v>7180</v>
      </c>
      <c r="J349" s="257"/>
      <c r="K349" s="261"/>
      <c r="L349" s="257"/>
      <c r="M349" s="261"/>
      <c r="N349" s="283"/>
      <c r="O349" s="258"/>
      <c r="P349" s="259"/>
      <c r="Q349" s="261"/>
      <c r="R349" s="260"/>
      <c r="S349" s="262"/>
      <c r="T349" s="259"/>
      <c r="U349" s="261"/>
      <c r="V349" s="260"/>
      <c r="W349" s="262"/>
      <c r="X349" s="257"/>
      <c r="Y349" s="261"/>
      <c r="Z349" s="260"/>
      <c r="AA349" s="258"/>
      <c r="AB349" s="257"/>
      <c r="AC349" s="261"/>
      <c r="AD349" s="260"/>
      <c r="AE349" s="262"/>
      <c r="AF349" s="259"/>
      <c r="AG349" s="261"/>
      <c r="AH349" s="260"/>
      <c r="AI349" s="258"/>
      <c r="AJ349" s="260"/>
      <c r="AK349" s="261"/>
      <c r="AL349" s="260"/>
      <c r="AM349" s="258"/>
      <c r="AN349" s="260"/>
      <c r="AO349" s="258"/>
    </row>
    <row r="350" spans="1:41" x14ac:dyDescent="0.2">
      <c r="A350" s="457" t="s">
        <v>138</v>
      </c>
      <c r="B350" s="456" t="s">
        <v>867</v>
      </c>
      <c r="C350" s="466"/>
      <c r="D350" s="467">
        <v>198640</v>
      </c>
      <c r="E350" s="468">
        <v>10</v>
      </c>
      <c r="F350" s="321">
        <v>2254</v>
      </c>
      <c r="G350" s="322">
        <v>2325</v>
      </c>
      <c r="H350" s="321">
        <v>8014</v>
      </c>
      <c r="I350" s="322">
        <v>8469</v>
      </c>
      <c r="J350" s="257"/>
      <c r="K350" s="261"/>
      <c r="L350" s="257"/>
      <c r="M350" s="261"/>
      <c r="N350" s="283"/>
      <c r="O350" s="258"/>
      <c r="P350" s="259"/>
      <c r="Q350" s="261"/>
      <c r="R350" s="260"/>
      <c r="S350" s="262"/>
      <c r="T350" s="259"/>
      <c r="U350" s="261"/>
      <c r="V350" s="260"/>
      <c r="W350" s="262"/>
      <c r="X350" s="257"/>
      <c r="Y350" s="261"/>
      <c r="Z350" s="260"/>
      <c r="AA350" s="258"/>
      <c r="AB350" s="257"/>
      <c r="AC350" s="261"/>
      <c r="AD350" s="260"/>
      <c r="AE350" s="262"/>
      <c r="AF350" s="259"/>
      <c r="AG350" s="261"/>
      <c r="AH350" s="260"/>
      <c r="AI350" s="258"/>
      <c r="AJ350" s="260"/>
      <c r="AK350" s="261"/>
      <c r="AL350" s="260"/>
      <c r="AM350" s="258"/>
      <c r="AN350" s="260"/>
      <c r="AO350" s="258"/>
    </row>
    <row r="351" spans="1:41" x14ac:dyDescent="0.2">
      <c r="A351" s="457" t="s">
        <v>138</v>
      </c>
      <c r="B351" s="456" t="s">
        <v>868</v>
      </c>
      <c r="C351" s="466"/>
      <c r="D351" s="467">
        <v>198729</v>
      </c>
      <c r="E351" s="468">
        <v>10</v>
      </c>
      <c r="F351" s="321">
        <v>2150</v>
      </c>
      <c r="G351" s="322">
        <v>2278</v>
      </c>
      <c r="H351" s="321">
        <v>7910</v>
      </c>
      <c r="I351" s="322">
        <v>8422</v>
      </c>
      <c r="J351" s="257"/>
      <c r="K351" s="261"/>
      <c r="L351" s="257"/>
      <c r="M351" s="261"/>
      <c r="N351" s="283"/>
      <c r="O351" s="258"/>
      <c r="P351" s="259"/>
      <c r="Q351" s="261"/>
      <c r="R351" s="260"/>
      <c r="S351" s="262"/>
      <c r="T351" s="259"/>
      <c r="U351" s="261"/>
      <c r="V351" s="260"/>
      <c r="W351" s="262"/>
      <c r="X351" s="257"/>
      <c r="Y351" s="261"/>
      <c r="Z351" s="260"/>
      <c r="AA351" s="258"/>
      <c r="AB351" s="257"/>
      <c r="AC351" s="261"/>
      <c r="AD351" s="260"/>
      <c r="AE351" s="262"/>
      <c r="AF351" s="259"/>
      <c r="AG351" s="261"/>
      <c r="AH351" s="260"/>
      <c r="AI351" s="258"/>
      <c r="AJ351" s="260"/>
      <c r="AK351" s="261"/>
      <c r="AL351" s="260"/>
      <c r="AM351" s="258"/>
      <c r="AN351" s="260"/>
      <c r="AO351" s="258"/>
    </row>
    <row r="352" spans="1:41" x14ac:dyDescent="0.2">
      <c r="A352" s="457" t="s">
        <v>138</v>
      </c>
      <c r="B352" s="456" t="s">
        <v>869</v>
      </c>
      <c r="C352" s="466"/>
      <c r="D352" s="467">
        <v>198905</v>
      </c>
      <c r="E352" s="468">
        <v>10</v>
      </c>
      <c r="F352" s="321">
        <v>2086</v>
      </c>
      <c r="G352" s="322">
        <v>1394</v>
      </c>
      <c r="H352" s="321">
        <v>7846</v>
      </c>
      <c r="I352" s="322">
        <v>7154</v>
      </c>
      <c r="J352" s="257"/>
      <c r="K352" s="261"/>
      <c r="L352" s="257"/>
      <c r="M352" s="261"/>
      <c r="N352" s="283"/>
      <c r="O352" s="258"/>
      <c r="P352" s="259"/>
      <c r="Q352" s="261"/>
      <c r="R352" s="260"/>
      <c r="S352" s="262"/>
      <c r="T352" s="259"/>
      <c r="U352" s="261"/>
      <c r="V352" s="260"/>
      <c r="W352" s="262"/>
      <c r="X352" s="257"/>
      <c r="Y352" s="261"/>
      <c r="Z352" s="260"/>
      <c r="AA352" s="258"/>
      <c r="AB352" s="257"/>
      <c r="AC352" s="261"/>
      <c r="AD352" s="260"/>
      <c r="AE352" s="262"/>
      <c r="AF352" s="259"/>
      <c r="AG352" s="261"/>
      <c r="AH352" s="260"/>
      <c r="AI352" s="258"/>
      <c r="AJ352" s="260"/>
      <c r="AK352" s="261"/>
      <c r="AL352" s="260"/>
      <c r="AM352" s="258"/>
      <c r="AN352" s="260"/>
      <c r="AO352" s="258"/>
    </row>
    <row r="353" spans="1:41" x14ac:dyDescent="0.2">
      <c r="A353" s="457" t="s">
        <v>138</v>
      </c>
      <c r="B353" s="459" t="s">
        <v>870</v>
      </c>
      <c r="C353" s="460"/>
      <c r="D353" s="469">
        <v>198914</v>
      </c>
      <c r="E353" s="461">
        <v>10</v>
      </c>
      <c r="F353" s="321">
        <v>2240</v>
      </c>
      <c r="G353" s="322">
        <v>2337</v>
      </c>
      <c r="H353" s="321">
        <v>7700</v>
      </c>
      <c r="I353" s="322">
        <v>8481</v>
      </c>
      <c r="J353" s="257"/>
      <c r="K353" s="261"/>
      <c r="L353" s="257"/>
      <c r="M353" s="261"/>
      <c r="N353" s="283"/>
      <c r="O353" s="258"/>
      <c r="P353" s="259"/>
      <c r="Q353" s="261"/>
      <c r="R353" s="260"/>
      <c r="S353" s="262"/>
      <c r="T353" s="259"/>
      <c r="U353" s="261"/>
      <c r="V353" s="260"/>
      <c r="W353" s="262"/>
      <c r="X353" s="257"/>
      <c r="Y353" s="261"/>
      <c r="Z353" s="260"/>
      <c r="AA353" s="258"/>
      <c r="AB353" s="257"/>
      <c r="AC353" s="261"/>
      <c r="AD353" s="260"/>
      <c r="AE353" s="262"/>
      <c r="AF353" s="259"/>
      <c r="AG353" s="261"/>
      <c r="AH353" s="260"/>
      <c r="AI353" s="258"/>
      <c r="AJ353" s="260"/>
      <c r="AK353" s="261"/>
      <c r="AL353" s="260"/>
      <c r="AM353" s="258"/>
      <c r="AN353" s="260"/>
      <c r="AO353" s="258"/>
    </row>
    <row r="354" spans="1:41" x14ac:dyDescent="0.2">
      <c r="A354" s="457" t="s">
        <v>138</v>
      </c>
      <c r="B354" s="456" t="s">
        <v>871</v>
      </c>
      <c r="C354" s="466"/>
      <c r="D354" s="467">
        <v>198923</v>
      </c>
      <c r="E354" s="468">
        <v>10</v>
      </c>
      <c r="F354" s="321">
        <v>2146</v>
      </c>
      <c r="G354" s="322">
        <v>1716</v>
      </c>
      <c r="H354" s="321">
        <v>7906</v>
      </c>
      <c r="I354" s="322">
        <v>6324</v>
      </c>
      <c r="J354" s="257"/>
      <c r="K354" s="261"/>
      <c r="L354" s="257"/>
      <c r="M354" s="261"/>
      <c r="N354" s="283"/>
      <c r="O354" s="258"/>
      <c r="P354" s="259"/>
      <c r="Q354" s="261"/>
      <c r="R354" s="260"/>
      <c r="S354" s="262"/>
      <c r="T354" s="259"/>
      <c r="U354" s="261"/>
      <c r="V354" s="260"/>
      <c r="W354" s="262"/>
      <c r="X354" s="257"/>
      <c r="Y354" s="261"/>
      <c r="Z354" s="260"/>
      <c r="AA354" s="258"/>
      <c r="AB354" s="257"/>
      <c r="AC354" s="261"/>
      <c r="AD354" s="260"/>
      <c r="AE354" s="262"/>
      <c r="AF354" s="259"/>
      <c r="AG354" s="261"/>
      <c r="AH354" s="260"/>
      <c r="AI354" s="258"/>
      <c r="AJ354" s="260"/>
      <c r="AK354" s="261"/>
      <c r="AL354" s="260"/>
      <c r="AM354" s="258"/>
      <c r="AN354" s="260"/>
      <c r="AO354" s="258"/>
    </row>
    <row r="355" spans="1:41" x14ac:dyDescent="0.2">
      <c r="A355" s="457" t="s">
        <v>138</v>
      </c>
      <c r="B355" s="456" t="s">
        <v>872</v>
      </c>
      <c r="C355" s="466"/>
      <c r="D355" s="467">
        <v>199023</v>
      </c>
      <c r="E355" s="468">
        <v>10</v>
      </c>
      <c r="F355" s="321">
        <v>2160</v>
      </c>
      <c r="G355" s="322">
        <v>2283</v>
      </c>
      <c r="H355" s="321">
        <v>7920</v>
      </c>
      <c r="I355" s="322">
        <v>8427</v>
      </c>
      <c r="J355" s="257"/>
      <c r="K355" s="261"/>
      <c r="L355" s="257"/>
      <c r="M355" s="261"/>
      <c r="N355" s="283"/>
      <c r="O355" s="258"/>
      <c r="P355" s="259"/>
      <c r="Q355" s="261"/>
      <c r="R355" s="260"/>
      <c r="S355" s="262"/>
      <c r="T355" s="259"/>
      <c r="U355" s="261"/>
      <c r="V355" s="260"/>
      <c r="W355" s="262"/>
      <c r="X355" s="257"/>
      <c r="Y355" s="261"/>
      <c r="Z355" s="260"/>
      <c r="AA355" s="258"/>
      <c r="AB355" s="257"/>
      <c r="AC355" s="261"/>
      <c r="AD355" s="260"/>
      <c r="AE355" s="262"/>
      <c r="AF355" s="259"/>
      <c r="AG355" s="261"/>
      <c r="AH355" s="260"/>
      <c r="AI355" s="258"/>
      <c r="AJ355" s="260"/>
      <c r="AK355" s="261"/>
      <c r="AL355" s="260"/>
      <c r="AM355" s="258"/>
      <c r="AN355" s="260"/>
      <c r="AO355" s="258"/>
    </row>
    <row r="356" spans="1:41" x14ac:dyDescent="0.2">
      <c r="A356" s="457" t="s">
        <v>138</v>
      </c>
      <c r="B356" s="456" t="s">
        <v>873</v>
      </c>
      <c r="C356" s="466"/>
      <c r="D356" s="467">
        <v>199263</v>
      </c>
      <c r="E356" s="468">
        <v>10</v>
      </c>
      <c r="F356" s="321">
        <v>2082</v>
      </c>
      <c r="G356" s="322">
        <v>2246</v>
      </c>
      <c r="H356" s="321">
        <v>7842</v>
      </c>
      <c r="I356" s="322">
        <v>8390</v>
      </c>
      <c r="J356" s="257"/>
      <c r="K356" s="261"/>
      <c r="L356" s="257"/>
      <c r="M356" s="261"/>
      <c r="N356" s="283"/>
      <c r="O356" s="258"/>
      <c r="P356" s="259"/>
      <c r="Q356" s="261"/>
      <c r="R356" s="260"/>
      <c r="S356" s="262"/>
      <c r="T356" s="259"/>
      <c r="U356" s="261"/>
      <c r="V356" s="260"/>
      <c r="W356" s="262"/>
      <c r="X356" s="257"/>
      <c r="Y356" s="261"/>
      <c r="Z356" s="260"/>
      <c r="AA356" s="258"/>
      <c r="AB356" s="257"/>
      <c r="AC356" s="261"/>
      <c r="AD356" s="260"/>
      <c r="AE356" s="262"/>
      <c r="AF356" s="259"/>
      <c r="AG356" s="261"/>
      <c r="AH356" s="260"/>
      <c r="AI356" s="258"/>
      <c r="AJ356" s="260"/>
      <c r="AK356" s="261"/>
      <c r="AL356" s="260"/>
      <c r="AM356" s="258"/>
      <c r="AN356" s="260"/>
      <c r="AO356" s="258"/>
    </row>
    <row r="357" spans="1:41" x14ac:dyDescent="0.2">
      <c r="A357" s="457" t="s">
        <v>138</v>
      </c>
      <c r="B357" s="459" t="s">
        <v>874</v>
      </c>
      <c r="C357" s="460"/>
      <c r="D357" s="469">
        <v>199324</v>
      </c>
      <c r="E357" s="461">
        <v>10</v>
      </c>
      <c r="F357" s="321">
        <v>2196</v>
      </c>
      <c r="G357" s="322">
        <v>2301</v>
      </c>
      <c r="H357" s="321">
        <v>7956</v>
      </c>
      <c r="I357" s="322">
        <v>8445</v>
      </c>
      <c r="J357" s="257"/>
      <c r="K357" s="261"/>
      <c r="L357" s="257"/>
      <c r="M357" s="261"/>
      <c r="N357" s="283"/>
      <c r="O357" s="258"/>
      <c r="P357" s="259"/>
      <c r="Q357" s="261"/>
      <c r="R357" s="260"/>
      <c r="S357" s="262"/>
      <c r="T357" s="259"/>
      <c r="U357" s="261"/>
      <c r="V357" s="260"/>
      <c r="W357" s="262"/>
      <c r="X357" s="257"/>
      <c r="Y357" s="261"/>
      <c r="Z357" s="260"/>
      <c r="AA357" s="258"/>
      <c r="AB357" s="257"/>
      <c r="AC357" s="261"/>
      <c r="AD357" s="260"/>
      <c r="AE357" s="262"/>
      <c r="AF357" s="259"/>
      <c r="AG357" s="261"/>
      <c r="AH357" s="260"/>
      <c r="AI357" s="258"/>
      <c r="AJ357" s="260"/>
      <c r="AK357" s="261"/>
      <c r="AL357" s="260"/>
      <c r="AM357" s="258"/>
      <c r="AN357" s="260"/>
      <c r="AO357" s="258"/>
    </row>
    <row r="358" spans="1:41" x14ac:dyDescent="0.2">
      <c r="A358" s="457" t="s">
        <v>138</v>
      </c>
      <c r="B358" s="459" t="s">
        <v>875</v>
      </c>
      <c r="C358" s="460" t="s">
        <v>411</v>
      </c>
      <c r="D358" s="469">
        <v>199449</v>
      </c>
      <c r="E358" s="461">
        <v>10</v>
      </c>
      <c r="F358" s="321">
        <v>2126</v>
      </c>
      <c r="G358" s="322">
        <v>2272</v>
      </c>
      <c r="H358" s="321">
        <v>7886</v>
      </c>
      <c r="I358" s="322">
        <v>8416</v>
      </c>
      <c r="J358" s="257"/>
      <c r="K358" s="261"/>
      <c r="L358" s="257"/>
      <c r="M358" s="261"/>
      <c r="N358" s="283"/>
      <c r="O358" s="258"/>
      <c r="P358" s="259"/>
      <c r="Q358" s="261"/>
      <c r="R358" s="260"/>
      <c r="S358" s="262"/>
      <c r="T358" s="259"/>
      <c r="U358" s="261"/>
      <c r="V358" s="260"/>
      <c r="W358" s="262"/>
      <c r="X358" s="257"/>
      <c r="Y358" s="261"/>
      <c r="Z358" s="260"/>
      <c r="AA358" s="258"/>
      <c r="AB358" s="257"/>
      <c r="AC358" s="261"/>
      <c r="AD358" s="260"/>
      <c r="AE358" s="262"/>
      <c r="AF358" s="259"/>
      <c r="AG358" s="261"/>
      <c r="AH358" s="260"/>
      <c r="AI358" s="258"/>
      <c r="AJ358" s="260"/>
      <c r="AK358" s="261"/>
      <c r="AL358" s="260"/>
      <c r="AM358" s="258"/>
      <c r="AN358" s="260"/>
      <c r="AO358" s="258"/>
    </row>
    <row r="359" spans="1:41" x14ac:dyDescent="0.2">
      <c r="A359" s="457" t="s">
        <v>138</v>
      </c>
      <c r="B359" s="456" t="s">
        <v>876</v>
      </c>
      <c r="C359" s="466"/>
      <c r="D359" s="467">
        <v>199467</v>
      </c>
      <c r="E359" s="468">
        <v>10</v>
      </c>
      <c r="F359" s="321">
        <v>2212</v>
      </c>
      <c r="G359" s="322">
        <v>2309</v>
      </c>
      <c r="H359" s="321">
        <v>7972</v>
      </c>
      <c r="I359" s="322">
        <v>8453</v>
      </c>
      <c r="J359" s="257"/>
      <c r="K359" s="261"/>
      <c r="L359" s="257"/>
      <c r="M359" s="261"/>
      <c r="N359" s="283"/>
      <c r="O359" s="258"/>
      <c r="P359" s="259"/>
      <c r="Q359" s="261"/>
      <c r="R359" s="260"/>
      <c r="S359" s="262"/>
      <c r="T359" s="259"/>
      <c r="U359" s="261"/>
      <c r="V359" s="260"/>
      <c r="W359" s="262"/>
      <c r="X359" s="257"/>
      <c r="Y359" s="261"/>
      <c r="Z359" s="260"/>
      <c r="AA359" s="258"/>
      <c r="AB359" s="257"/>
      <c r="AC359" s="261"/>
      <c r="AD359" s="260"/>
      <c r="AE359" s="262"/>
      <c r="AF359" s="259"/>
      <c r="AG359" s="261"/>
      <c r="AH359" s="260"/>
      <c r="AI359" s="258"/>
      <c r="AJ359" s="260"/>
      <c r="AK359" s="261"/>
      <c r="AL359" s="260"/>
      <c r="AM359" s="258"/>
      <c r="AN359" s="260"/>
      <c r="AO359" s="258"/>
    </row>
    <row r="360" spans="1:41" x14ac:dyDescent="0.2">
      <c r="A360" s="457" t="s">
        <v>138</v>
      </c>
      <c r="B360" s="459" t="s">
        <v>877</v>
      </c>
      <c r="C360" s="460"/>
      <c r="D360" s="469">
        <v>199485</v>
      </c>
      <c r="E360" s="461">
        <v>10</v>
      </c>
      <c r="F360" s="321">
        <v>2242</v>
      </c>
      <c r="G360" s="322">
        <v>1772</v>
      </c>
      <c r="H360" s="321">
        <v>8002</v>
      </c>
      <c r="I360" s="322">
        <v>6380</v>
      </c>
      <c r="J360" s="257"/>
      <c r="K360" s="261"/>
      <c r="L360" s="257"/>
      <c r="M360" s="261"/>
      <c r="N360" s="283"/>
      <c r="O360" s="258"/>
      <c r="P360" s="259"/>
      <c r="Q360" s="261"/>
      <c r="R360" s="260"/>
      <c r="S360" s="262"/>
      <c r="T360" s="259"/>
      <c r="U360" s="261"/>
      <c r="V360" s="260"/>
      <c r="W360" s="262"/>
      <c r="X360" s="257"/>
      <c r="Y360" s="261"/>
      <c r="Z360" s="260"/>
      <c r="AA360" s="258"/>
      <c r="AB360" s="257"/>
      <c r="AC360" s="261"/>
      <c r="AD360" s="260"/>
      <c r="AE360" s="262"/>
      <c r="AF360" s="259"/>
      <c r="AG360" s="261"/>
      <c r="AH360" s="260"/>
      <c r="AI360" s="258"/>
      <c r="AJ360" s="260"/>
      <c r="AK360" s="261"/>
      <c r="AL360" s="260"/>
      <c r="AM360" s="258"/>
      <c r="AN360" s="260"/>
      <c r="AO360" s="258"/>
    </row>
    <row r="361" spans="1:41" x14ac:dyDescent="0.2">
      <c r="A361" s="457" t="s">
        <v>138</v>
      </c>
      <c r="B361" s="459" t="s">
        <v>878</v>
      </c>
      <c r="C361" s="460"/>
      <c r="D361" s="467">
        <v>199625</v>
      </c>
      <c r="E361" s="468">
        <v>10</v>
      </c>
      <c r="F361" s="321">
        <v>2132</v>
      </c>
      <c r="G361" s="322">
        <v>2285</v>
      </c>
      <c r="H361" s="321">
        <v>7892</v>
      </c>
      <c r="I361" s="322">
        <v>8429</v>
      </c>
      <c r="J361" s="257"/>
      <c r="K361" s="261"/>
      <c r="L361" s="257"/>
      <c r="M361" s="261"/>
      <c r="N361" s="283"/>
      <c r="O361" s="258"/>
      <c r="P361" s="259"/>
      <c r="Q361" s="261"/>
      <c r="R361" s="260"/>
      <c r="S361" s="262"/>
      <c r="T361" s="259"/>
      <c r="U361" s="261"/>
      <c r="V361" s="260"/>
      <c r="W361" s="262"/>
      <c r="X361" s="257"/>
      <c r="Y361" s="261"/>
      <c r="Z361" s="260"/>
      <c r="AA361" s="258"/>
      <c r="AB361" s="257"/>
      <c r="AC361" s="261"/>
      <c r="AD361" s="260"/>
      <c r="AE361" s="262"/>
      <c r="AF361" s="259"/>
      <c r="AG361" s="261"/>
      <c r="AH361" s="260"/>
      <c r="AI361" s="258"/>
      <c r="AJ361" s="260"/>
      <c r="AK361" s="261"/>
      <c r="AL361" s="260"/>
      <c r="AM361" s="258"/>
      <c r="AN361" s="260"/>
      <c r="AO361" s="258"/>
    </row>
    <row r="362" spans="1:41" x14ac:dyDescent="0.2">
      <c r="A362" s="457" t="s">
        <v>138</v>
      </c>
      <c r="B362" s="459" t="s">
        <v>879</v>
      </c>
      <c r="C362" s="460" t="s">
        <v>411</v>
      </c>
      <c r="D362" s="469">
        <v>197850</v>
      </c>
      <c r="E362" s="461">
        <v>10</v>
      </c>
      <c r="F362" s="321">
        <v>2306</v>
      </c>
      <c r="G362" s="322">
        <v>2356</v>
      </c>
      <c r="H362" s="321">
        <v>8066</v>
      </c>
      <c r="I362" s="322">
        <v>8500</v>
      </c>
      <c r="J362" s="257"/>
      <c r="K362" s="261"/>
      <c r="L362" s="257"/>
      <c r="M362" s="261"/>
      <c r="N362" s="283"/>
      <c r="O362" s="258"/>
      <c r="P362" s="259"/>
      <c r="Q362" s="261"/>
      <c r="R362" s="260"/>
      <c r="S362" s="262"/>
      <c r="T362" s="259"/>
      <c r="U362" s="261"/>
      <c r="V362" s="260"/>
      <c r="W362" s="262"/>
      <c r="X362" s="257"/>
      <c r="Y362" s="261"/>
      <c r="Z362" s="260"/>
      <c r="AA362" s="258"/>
      <c r="AB362" s="257"/>
      <c r="AC362" s="261"/>
      <c r="AD362" s="260"/>
      <c r="AE362" s="262"/>
      <c r="AF362" s="259"/>
      <c r="AG362" s="261"/>
      <c r="AH362" s="260"/>
      <c r="AI362" s="258"/>
      <c r="AJ362" s="260"/>
      <c r="AK362" s="261"/>
      <c r="AL362" s="260"/>
      <c r="AM362" s="258"/>
      <c r="AN362" s="260"/>
      <c r="AO362" s="258"/>
    </row>
    <row r="363" spans="1:41" x14ac:dyDescent="0.2">
      <c r="A363" s="457" t="s">
        <v>138</v>
      </c>
      <c r="B363" s="459" t="s">
        <v>880</v>
      </c>
      <c r="C363" s="460" t="s">
        <v>411</v>
      </c>
      <c r="D363" s="469">
        <v>199722</v>
      </c>
      <c r="E363" s="461">
        <v>10</v>
      </c>
      <c r="F363" s="321">
        <v>2208</v>
      </c>
      <c r="G363" s="322">
        <v>2416</v>
      </c>
      <c r="H363" s="321">
        <v>7968</v>
      </c>
      <c r="I363" s="322">
        <v>8561</v>
      </c>
      <c r="J363" s="257"/>
      <c r="K363" s="261"/>
      <c r="L363" s="257"/>
      <c r="M363" s="261"/>
      <c r="N363" s="283"/>
      <c r="O363" s="258"/>
      <c r="P363" s="259"/>
      <c r="Q363" s="261"/>
      <c r="R363" s="260"/>
      <c r="S363" s="262"/>
      <c r="T363" s="259"/>
      <c r="U363" s="261"/>
      <c r="V363" s="260"/>
      <c r="W363" s="262"/>
      <c r="X363" s="257"/>
      <c r="Y363" s="261"/>
      <c r="Z363" s="260"/>
      <c r="AA363" s="258"/>
      <c r="AB363" s="257"/>
      <c r="AC363" s="261"/>
      <c r="AD363" s="260"/>
      <c r="AE363" s="262"/>
      <c r="AF363" s="259"/>
      <c r="AG363" s="261"/>
      <c r="AH363" s="260"/>
      <c r="AI363" s="258"/>
      <c r="AJ363" s="260"/>
      <c r="AK363" s="261"/>
      <c r="AL363" s="260"/>
      <c r="AM363" s="258"/>
      <c r="AN363" s="260"/>
      <c r="AO363" s="258"/>
    </row>
    <row r="364" spans="1:41" x14ac:dyDescent="0.2">
      <c r="A364" s="457" t="s">
        <v>138</v>
      </c>
      <c r="B364" s="459" t="s">
        <v>881</v>
      </c>
      <c r="C364" s="460" t="s">
        <v>411</v>
      </c>
      <c r="D364" s="469">
        <v>199731</v>
      </c>
      <c r="E364" s="461">
        <v>10</v>
      </c>
      <c r="F364" s="321">
        <v>2202</v>
      </c>
      <c r="G364" s="322">
        <v>2016</v>
      </c>
      <c r="H364" s="321">
        <v>7962</v>
      </c>
      <c r="I364" s="322">
        <v>7392</v>
      </c>
      <c r="J364" s="257"/>
      <c r="K364" s="261"/>
      <c r="L364" s="257"/>
      <c r="M364" s="261"/>
      <c r="N364" s="283"/>
      <c r="O364" s="258"/>
      <c r="P364" s="259"/>
      <c r="Q364" s="261"/>
      <c r="R364" s="260"/>
      <c r="S364" s="262"/>
      <c r="T364" s="259"/>
      <c r="U364" s="261"/>
      <c r="V364" s="260"/>
      <c r="W364" s="262"/>
      <c r="X364" s="257"/>
      <c r="Y364" s="261"/>
      <c r="Z364" s="260"/>
      <c r="AA364" s="258"/>
      <c r="AB364" s="257"/>
      <c r="AC364" s="261"/>
      <c r="AD364" s="260"/>
      <c r="AE364" s="262"/>
      <c r="AF364" s="259"/>
      <c r="AG364" s="261"/>
      <c r="AH364" s="260"/>
      <c r="AI364" s="258"/>
      <c r="AJ364" s="260"/>
      <c r="AK364" s="261"/>
      <c r="AL364" s="260"/>
      <c r="AM364" s="258"/>
      <c r="AN364" s="260"/>
      <c r="AO364" s="258"/>
    </row>
    <row r="365" spans="1:41" x14ac:dyDescent="0.2">
      <c r="A365" s="457" t="s">
        <v>138</v>
      </c>
      <c r="B365" s="456" t="s">
        <v>882</v>
      </c>
      <c r="C365" s="466"/>
      <c r="D365" s="467">
        <v>199795</v>
      </c>
      <c r="E365" s="468">
        <v>10</v>
      </c>
      <c r="F365" s="321">
        <v>2128</v>
      </c>
      <c r="G365" s="322">
        <v>2267</v>
      </c>
      <c r="H365" s="321">
        <v>7888</v>
      </c>
      <c r="I365" s="322">
        <v>8411</v>
      </c>
      <c r="J365" s="257"/>
      <c r="K365" s="261"/>
      <c r="L365" s="257"/>
      <c r="M365" s="261"/>
      <c r="N365" s="283"/>
      <c r="O365" s="258"/>
      <c r="P365" s="259"/>
      <c r="Q365" s="261"/>
      <c r="R365" s="260"/>
      <c r="S365" s="262"/>
      <c r="T365" s="259"/>
      <c r="U365" s="261"/>
      <c r="V365" s="260"/>
      <c r="W365" s="262"/>
      <c r="X365" s="257"/>
      <c r="Y365" s="261"/>
      <c r="Z365" s="260"/>
      <c r="AA365" s="258"/>
      <c r="AB365" s="257"/>
      <c r="AC365" s="261"/>
      <c r="AD365" s="260"/>
      <c r="AE365" s="262"/>
      <c r="AF365" s="259"/>
      <c r="AG365" s="261"/>
      <c r="AH365" s="260"/>
      <c r="AI365" s="258"/>
      <c r="AJ365" s="260"/>
      <c r="AK365" s="261"/>
      <c r="AL365" s="260"/>
      <c r="AM365" s="258"/>
      <c r="AN365" s="260"/>
      <c r="AO365" s="258"/>
    </row>
    <row r="366" spans="1:41" x14ac:dyDescent="0.2">
      <c r="A366" s="457" t="s">
        <v>138</v>
      </c>
      <c r="B366" s="459" t="s">
        <v>883</v>
      </c>
      <c r="C366" s="460"/>
      <c r="D366" s="469">
        <v>199953</v>
      </c>
      <c r="E366" s="461">
        <v>10</v>
      </c>
      <c r="F366" s="321">
        <v>2220</v>
      </c>
      <c r="G366" s="322">
        <v>2313</v>
      </c>
      <c r="H366" s="321">
        <v>7980</v>
      </c>
      <c r="I366" s="322">
        <v>8457</v>
      </c>
      <c r="J366" s="257"/>
      <c r="K366" s="261"/>
      <c r="L366" s="257"/>
      <c r="M366" s="261"/>
      <c r="N366" s="283"/>
      <c r="O366" s="258"/>
      <c r="P366" s="259"/>
      <c r="Q366" s="261"/>
      <c r="R366" s="260"/>
      <c r="S366" s="262"/>
      <c r="T366" s="259"/>
      <c r="U366" s="261"/>
      <c r="V366" s="260"/>
      <c r="W366" s="262"/>
      <c r="X366" s="257"/>
      <c r="Y366" s="261"/>
      <c r="Z366" s="260"/>
      <c r="AA366" s="258"/>
      <c r="AB366" s="257"/>
      <c r="AC366" s="261"/>
      <c r="AD366" s="260"/>
      <c r="AE366" s="262"/>
      <c r="AF366" s="259"/>
      <c r="AG366" s="261"/>
      <c r="AH366" s="260"/>
      <c r="AI366" s="258"/>
      <c r="AJ366" s="260"/>
      <c r="AK366" s="261"/>
      <c r="AL366" s="260"/>
      <c r="AM366" s="258"/>
      <c r="AN366" s="260"/>
      <c r="AO366" s="258"/>
    </row>
    <row r="367" spans="1:41" x14ac:dyDescent="0.2">
      <c r="A367" s="304" t="s">
        <v>138</v>
      </c>
      <c r="B367" s="305" t="s">
        <v>468</v>
      </c>
      <c r="C367" s="403"/>
      <c r="D367" s="309">
        <v>199184</v>
      </c>
      <c r="E367" s="310">
        <v>15</v>
      </c>
      <c r="F367" s="257">
        <v>6908</v>
      </c>
      <c r="G367" s="261">
        <v>7558</v>
      </c>
      <c r="H367" s="257">
        <v>19857</v>
      </c>
      <c r="I367" s="261">
        <v>20703</v>
      </c>
      <c r="J367" s="257">
        <v>7623</v>
      </c>
      <c r="K367" s="261">
        <v>8484</v>
      </c>
      <c r="L367" s="257">
        <v>20430</v>
      </c>
      <c r="M367" s="261">
        <v>21291</v>
      </c>
      <c r="N367" s="283"/>
      <c r="O367" s="258"/>
      <c r="P367" s="259"/>
      <c r="Q367" s="261"/>
      <c r="R367" s="260"/>
      <c r="S367" s="262"/>
      <c r="T367" s="259"/>
      <c r="U367" s="261"/>
      <c r="V367" s="260"/>
      <c r="W367" s="262"/>
      <c r="X367" s="257"/>
      <c r="Y367" s="261"/>
      <c r="Z367" s="260"/>
      <c r="AA367" s="258"/>
      <c r="AB367" s="257"/>
      <c r="AC367" s="261"/>
      <c r="AD367" s="260"/>
      <c r="AE367" s="262"/>
      <c r="AF367" s="259"/>
      <c r="AG367" s="261"/>
      <c r="AH367" s="260"/>
      <c r="AI367" s="258"/>
      <c r="AJ367" s="260"/>
      <c r="AK367" s="261"/>
      <c r="AL367" s="260"/>
      <c r="AM367" s="258"/>
      <c r="AN367" s="260"/>
      <c r="AO367" s="258"/>
    </row>
    <row r="368" spans="1:41" x14ac:dyDescent="0.2">
      <c r="A368" s="230" t="s">
        <v>73</v>
      </c>
      <c r="B368" s="231" t="s">
        <v>885</v>
      </c>
      <c r="C368" s="367"/>
      <c r="D368" s="362">
        <v>207388</v>
      </c>
      <c r="E368" s="363">
        <v>1</v>
      </c>
      <c r="F368" s="321">
        <v>7237</v>
      </c>
      <c r="G368" s="322">
        <v>7441.5</v>
      </c>
      <c r="H368" s="321">
        <v>18585</v>
      </c>
      <c r="I368" s="322">
        <v>19456.5</v>
      </c>
      <c r="J368" s="257">
        <v>6166.8</v>
      </c>
      <c r="K368" s="261">
        <v>6565.2</v>
      </c>
      <c r="L368" s="257">
        <v>18130.8</v>
      </c>
      <c r="M368" s="261">
        <v>19309.2</v>
      </c>
      <c r="N368" s="283"/>
      <c r="O368" s="258"/>
      <c r="P368" s="259"/>
      <c r="Q368" s="261"/>
      <c r="R368" s="260"/>
      <c r="S368" s="262"/>
      <c r="T368" s="259"/>
      <c r="U368" s="261"/>
      <c r="V368" s="260"/>
      <c r="W368" s="262"/>
      <c r="X368" s="257"/>
      <c r="Y368" s="261"/>
      <c r="Z368" s="260"/>
      <c r="AA368" s="258"/>
      <c r="AB368" s="257"/>
      <c r="AC368" s="261"/>
      <c r="AD368" s="260"/>
      <c r="AE368" s="262"/>
      <c r="AF368" s="259"/>
      <c r="AG368" s="261"/>
      <c r="AH368" s="260">
        <v>21532.98</v>
      </c>
      <c r="AI368" s="258">
        <v>22706.48</v>
      </c>
      <c r="AJ368" s="260">
        <v>41568.660000000003</v>
      </c>
      <c r="AK368" s="261">
        <v>44150.98</v>
      </c>
      <c r="AL368" s="260">
        <v>15618.15</v>
      </c>
      <c r="AM368" s="258">
        <v>16640</v>
      </c>
      <c r="AN368" s="260">
        <v>34664.160000000003</v>
      </c>
      <c r="AO368" s="258">
        <v>36900</v>
      </c>
    </row>
    <row r="369" spans="1:41" x14ac:dyDescent="0.2">
      <c r="A369" s="230" t="s">
        <v>73</v>
      </c>
      <c r="B369" s="231" t="s">
        <v>886</v>
      </c>
      <c r="C369" s="367"/>
      <c r="D369" s="362">
        <v>207500</v>
      </c>
      <c r="E369" s="363">
        <v>1</v>
      </c>
      <c r="F369" s="321">
        <v>7124.4</v>
      </c>
      <c r="G369" s="322">
        <v>7340.5</v>
      </c>
      <c r="H369" s="321">
        <v>18077.400000000001</v>
      </c>
      <c r="I369" s="322">
        <v>18977.5</v>
      </c>
      <c r="J369" s="257">
        <v>6746.2</v>
      </c>
      <c r="K369" s="261">
        <v>6950.2</v>
      </c>
      <c r="L369" s="257">
        <v>17534.2</v>
      </c>
      <c r="M369" s="261">
        <v>18412.599999999999</v>
      </c>
      <c r="N369" s="283">
        <v>17850.5</v>
      </c>
      <c r="O369" s="258">
        <v>18398</v>
      </c>
      <c r="P369" s="259">
        <v>28275.5</v>
      </c>
      <c r="Q369" s="261">
        <v>28823</v>
      </c>
      <c r="R369" s="260">
        <v>21902.5</v>
      </c>
      <c r="S369" s="262">
        <v>22502.5</v>
      </c>
      <c r="T369" s="259">
        <v>47598.5</v>
      </c>
      <c r="U369" s="261">
        <v>48972.5</v>
      </c>
      <c r="V369" s="260">
        <v>21711.5</v>
      </c>
      <c r="W369" s="262">
        <v>22309.5</v>
      </c>
      <c r="X369" s="257">
        <v>48012.5</v>
      </c>
      <c r="Y369" s="261">
        <v>49404.5</v>
      </c>
      <c r="Z369" s="260">
        <v>15560.7</v>
      </c>
      <c r="AA369" s="258">
        <v>15978.7</v>
      </c>
      <c r="AB369" s="257">
        <v>31984.7</v>
      </c>
      <c r="AC369" s="261">
        <v>32898.699999999997</v>
      </c>
      <c r="AD369" s="260"/>
      <c r="AE369" s="262"/>
      <c r="AF369" s="259"/>
      <c r="AG369" s="261"/>
      <c r="AH369" s="260"/>
      <c r="AI369" s="258"/>
      <c r="AJ369" s="260"/>
      <c r="AK369" s="261"/>
      <c r="AL369" s="260"/>
      <c r="AM369" s="258"/>
      <c r="AN369" s="260"/>
      <c r="AO369" s="258"/>
    </row>
    <row r="370" spans="1:41" x14ac:dyDescent="0.2">
      <c r="A370" s="230" t="s">
        <v>73</v>
      </c>
      <c r="B370" s="360" t="s">
        <v>887</v>
      </c>
      <c r="C370" s="367"/>
      <c r="D370" s="362">
        <v>207263</v>
      </c>
      <c r="E370" s="363">
        <v>3</v>
      </c>
      <c r="F370" s="321">
        <v>4602</v>
      </c>
      <c r="G370" s="322">
        <v>4857</v>
      </c>
      <c r="H370" s="321">
        <v>11127</v>
      </c>
      <c r="I370" s="322">
        <v>11607</v>
      </c>
      <c r="J370" s="257">
        <v>4509.6000000000004</v>
      </c>
      <c r="K370" s="261">
        <v>4755.6000000000004</v>
      </c>
      <c r="L370" s="257">
        <v>10437.6</v>
      </c>
      <c r="M370" s="261">
        <v>10755.6</v>
      </c>
      <c r="N370" s="283"/>
      <c r="O370" s="258"/>
      <c r="P370" s="259"/>
      <c r="Q370" s="261"/>
      <c r="R370" s="260"/>
      <c r="S370" s="262"/>
      <c r="T370" s="259"/>
      <c r="U370" s="261"/>
      <c r="V370" s="260"/>
      <c r="W370" s="262"/>
      <c r="X370" s="257"/>
      <c r="Y370" s="261"/>
      <c r="Z370" s="260"/>
      <c r="AA370" s="258"/>
      <c r="AB370" s="257"/>
      <c r="AC370" s="261"/>
      <c r="AD370" s="260">
        <v>14008.2</v>
      </c>
      <c r="AE370" s="262">
        <v>14783.2</v>
      </c>
      <c r="AF370" s="259">
        <v>27108.2</v>
      </c>
      <c r="AG370" s="261">
        <v>28608.2</v>
      </c>
      <c r="AH370" s="260"/>
      <c r="AI370" s="258"/>
      <c r="AJ370" s="260"/>
      <c r="AK370" s="261"/>
      <c r="AL370" s="260"/>
      <c r="AM370" s="258"/>
      <c r="AN370" s="260"/>
      <c r="AO370" s="258"/>
    </row>
    <row r="371" spans="1:41" x14ac:dyDescent="0.2">
      <c r="A371" s="230" t="s">
        <v>73</v>
      </c>
      <c r="B371" s="231" t="s">
        <v>888</v>
      </c>
      <c r="C371" s="367"/>
      <c r="D371" s="362">
        <v>206941</v>
      </c>
      <c r="E371" s="363">
        <v>3</v>
      </c>
      <c r="F371" s="321">
        <v>4717.5</v>
      </c>
      <c r="G371" s="322">
        <v>5091</v>
      </c>
      <c r="H371" s="321">
        <v>11904</v>
      </c>
      <c r="I371" s="322">
        <v>12766.5</v>
      </c>
      <c r="J371" s="257">
        <v>4830</v>
      </c>
      <c r="K371" s="261">
        <v>5200.8</v>
      </c>
      <c r="L371" s="257">
        <v>11443.2</v>
      </c>
      <c r="M371" s="261">
        <v>12264</v>
      </c>
      <c r="N371" s="283"/>
      <c r="O371" s="258"/>
      <c r="P371" s="259"/>
      <c r="Q371" s="261"/>
      <c r="R371" s="260"/>
      <c r="S371" s="262"/>
      <c r="T371" s="259"/>
      <c r="U371" s="261"/>
      <c r="V371" s="260"/>
      <c r="W371" s="262"/>
      <c r="X371" s="257"/>
      <c r="Y371" s="261"/>
      <c r="Z371" s="260"/>
      <c r="AA371" s="258"/>
      <c r="AB371" s="257"/>
      <c r="AC371" s="261"/>
      <c r="AD371" s="260"/>
      <c r="AE371" s="262"/>
      <c r="AF371" s="259"/>
      <c r="AG371" s="261"/>
      <c r="AH371" s="260"/>
      <c r="AI371" s="258"/>
      <c r="AJ371" s="260"/>
      <c r="AK371" s="261"/>
      <c r="AL371" s="260"/>
      <c r="AM371" s="258"/>
      <c r="AN371" s="260"/>
      <c r="AO371" s="258"/>
    </row>
    <row r="372" spans="1:41" x14ac:dyDescent="0.2">
      <c r="A372" s="230" t="s">
        <v>73</v>
      </c>
      <c r="B372" s="366" t="s">
        <v>893</v>
      </c>
      <c r="C372" s="369" t="s">
        <v>912</v>
      </c>
      <c r="D372" s="362">
        <v>207847</v>
      </c>
      <c r="E372" s="477">
        <v>4</v>
      </c>
      <c r="F372" s="321">
        <v>4803</v>
      </c>
      <c r="G372" s="322">
        <v>5059.5</v>
      </c>
      <c r="H372" s="321">
        <v>12016.5</v>
      </c>
      <c r="I372" s="322">
        <v>12795</v>
      </c>
      <c r="J372" s="257">
        <v>4716</v>
      </c>
      <c r="K372" s="261">
        <v>4977.6000000000004</v>
      </c>
      <c r="L372" s="257">
        <v>11564.4</v>
      </c>
      <c r="M372" s="261">
        <v>12321.6</v>
      </c>
      <c r="N372" s="283"/>
      <c r="O372" s="258"/>
      <c r="P372" s="259"/>
      <c r="Q372" s="261"/>
      <c r="R372" s="260"/>
      <c r="S372" s="262"/>
      <c r="T372" s="259"/>
      <c r="U372" s="261"/>
      <c r="V372" s="260"/>
      <c r="W372" s="262"/>
      <c r="X372" s="257"/>
      <c r="Y372" s="261"/>
      <c r="Z372" s="260"/>
      <c r="AA372" s="258"/>
      <c r="AB372" s="257"/>
      <c r="AC372" s="261"/>
      <c r="AD372" s="260"/>
      <c r="AE372" s="262"/>
      <c r="AF372" s="259"/>
      <c r="AG372" s="261"/>
      <c r="AH372" s="260"/>
      <c r="AI372" s="258"/>
      <c r="AJ372" s="260"/>
      <c r="AK372" s="261"/>
      <c r="AL372" s="260"/>
      <c r="AM372" s="258"/>
      <c r="AN372" s="260"/>
      <c r="AO372" s="258"/>
    </row>
    <row r="373" spans="1:41" x14ac:dyDescent="0.2">
      <c r="A373" s="230" t="s">
        <v>73</v>
      </c>
      <c r="B373" s="231" t="s">
        <v>889</v>
      </c>
      <c r="C373" s="367"/>
      <c r="D373" s="362">
        <v>206914</v>
      </c>
      <c r="E373" s="363">
        <v>5</v>
      </c>
      <c r="F373" s="321">
        <v>4590</v>
      </c>
      <c r="G373" s="322">
        <v>4770</v>
      </c>
      <c r="H373" s="321">
        <v>11197.5</v>
      </c>
      <c r="I373" s="322">
        <v>11745</v>
      </c>
      <c r="J373" s="257">
        <v>4410</v>
      </c>
      <c r="K373" s="261">
        <v>4584</v>
      </c>
      <c r="L373" s="257">
        <v>10758</v>
      </c>
      <c r="M373" s="261">
        <v>11292</v>
      </c>
      <c r="N373" s="283"/>
      <c r="O373" s="258"/>
      <c r="P373" s="259"/>
      <c r="Q373" s="261"/>
      <c r="R373" s="260"/>
      <c r="S373" s="262"/>
      <c r="T373" s="259"/>
      <c r="U373" s="261"/>
      <c r="V373" s="260"/>
      <c r="W373" s="262"/>
      <c r="X373" s="257"/>
      <c r="Y373" s="261"/>
      <c r="Z373" s="260"/>
      <c r="AA373" s="258"/>
      <c r="AB373" s="257"/>
      <c r="AC373" s="261"/>
      <c r="AD373" s="260"/>
      <c r="AE373" s="262"/>
      <c r="AF373" s="259"/>
      <c r="AG373" s="261"/>
      <c r="AH373" s="260"/>
      <c r="AI373" s="258"/>
      <c r="AJ373" s="260"/>
      <c r="AK373" s="261"/>
      <c r="AL373" s="260"/>
      <c r="AM373" s="258"/>
      <c r="AN373" s="260"/>
      <c r="AO373" s="258"/>
    </row>
    <row r="374" spans="1:41" x14ac:dyDescent="0.2">
      <c r="A374" s="230" t="s">
        <v>73</v>
      </c>
      <c r="B374" s="231" t="s">
        <v>890</v>
      </c>
      <c r="C374" s="367"/>
      <c r="D374" s="362">
        <v>207041</v>
      </c>
      <c r="E374" s="363">
        <v>5</v>
      </c>
      <c r="F374" s="321">
        <v>4653.3</v>
      </c>
      <c r="G374" s="322">
        <v>4906.8</v>
      </c>
      <c r="H374" s="321">
        <v>11284.5</v>
      </c>
      <c r="I374" s="322">
        <v>11902.8</v>
      </c>
      <c r="J374" s="257">
        <v>4528.92</v>
      </c>
      <c r="K374" s="261">
        <v>4775.3999999999996</v>
      </c>
      <c r="L374" s="257">
        <v>10879.32</v>
      </c>
      <c r="M374" s="261">
        <v>11475</v>
      </c>
      <c r="N374" s="283"/>
      <c r="O374" s="258"/>
      <c r="P374" s="259"/>
      <c r="Q374" s="261"/>
      <c r="R374" s="260"/>
      <c r="S374" s="262"/>
      <c r="T374" s="259"/>
      <c r="U374" s="261"/>
      <c r="V374" s="260"/>
      <c r="W374" s="262"/>
      <c r="X374" s="257"/>
      <c r="Y374" s="261"/>
      <c r="Z374" s="260"/>
      <c r="AA374" s="258"/>
      <c r="AB374" s="257"/>
      <c r="AC374" s="261"/>
      <c r="AD374" s="260"/>
      <c r="AE374" s="262"/>
      <c r="AF374" s="259"/>
      <c r="AG374" s="261"/>
      <c r="AH374" s="260"/>
      <c r="AI374" s="258"/>
      <c r="AJ374" s="260"/>
      <c r="AK374" s="261"/>
      <c r="AL374" s="260"/>
      <c r="AM374" s="258"/>
      <c r="AN374" s="260"/>
      <c r="AO374" s="258"/>
    </row>
    <row r="375" spans="1:41" x14ac:dyDescent="0.2">
      <c r="A375" s="230" t="s">
        <v>73</v>
      </c>
      <c r="B375" s="360" t="s">
        <v>891</v>
      </c>
      <c r="C375" s="367"/>
      <c r="D375" s="362">
        <v>207209</v>
      </c>
      <c r="E375" s="363">
        <v>5</v>
      </c>
      <c r="F375" s="321">
        <v>4111.5</v>
      </c>
      <c r="G375" s="322">
        <v>4312</v>
      </c>
      <c r="H375" s="321">
        <v>10264.5</v>
      </c>
      <c r="I375" s="322">
        <v>10772.5</v>
      </c>
      <c r="J375" s="257">
        <v>4020.6</v>
      </c>
      <c r="K375" s="261">
        <v>4210.6000000000004</v>
      </c>
      <c r="L375" s="257">
        <v>9687</v>
      </c>
      <c r="M375" s="261">
        <v>10160.200000000001</v>
      </c>
      <c r="N375" s="283"/>
      <c r="O375" s="258"/>
      <c r="P375" s="259"/>
      <c r="Q375" s="261"/>
      <c r="R375" s="260"/>
      <c r="S375" s="262"/>
      <c r="T375" s="259"/>
      <c r="U375" s="261"/>
      <c r="V375" s="260"/>
      <c r="W375" s="262"/>
      <c r="X375" s="257"/>
      <c r="Y375" s="261"/>
      <c r="Z375" s="260"/>
      <c r="AA375" s="258"/>
      <c r="AB375" s="257"/>
      <c r="AC375" s="261"/>
      <c r="AD375" s="260"/>
      <c r="AE375" s="262"/>
      <c r="AF375" s="259"/>
      <c r="AG375" s="261"/>
      <c r="AH375" s="260"/>
      <c r="AI375" s="258"/>
      <c r="AJ375" s="260"/>
      <c r="AK375" s="261"/>
      <c r="AL375" s="260"/>
      <c r="AM375" s="258"/>
      <c r="AN375" s="260"/>
      <c r="AO375" s="258"/>
    </row>
    <row r="376" spans="1:41" x14ac:dyDescent="0.2">
      <c r="A376" s="230" t="s">
        <v>73</v>
      </c>
      <c r="B376" s="231" t="s">
        <v>892</v>
      </c>
      <c r="C376" s="367"/>
      <c r="D376" s="362">
        <v>207306</v>
      </c>
      <c r="E376" s="363">
        <v>5</v>
      </c>
      <c r="F376" s="321">
        <v>4590</v>
      </c>
      <c r="G376" s="322">
        <v>4905</v>
      </c>
      <c r="H376" s="321">
        <v>10140</v>
      </c>
      <c r="I376" s="322">
        <v>10837.5</v>
      </c>
      <c r="J376" s="257">
        <v>4380</v>
      </c>
      <c r="K376" s="261">
        <v>4680</v>
      </c>
      <c r="L376" s="257">
        <v>9720</v>
      </c>
      <c r="M376" s="261">
        <v>10368</v>
      </c>
      <c r="N376" s="283"/>
      <c r="O376" s="258"/>
      <c r="P376" s="259"/>
      <c r="Q376" s="261"/>
      <c r="R376" s="260"/>
      <c r="S376" s="262"/>
      <c r="T376" s="259"/>
      <c r="U376" s="261"/>
      <c r="V376" s="260"/>
      <c r="W376" s="262"/>
      <c r="X376" s="257"/>
      <c r="Y376" s="261"/>
      <c r="Z376" s="260"/>
      <c r="AA376" s="258"/>
      <c r="AB376" s="257"/>
      <c r="AC376" s="261"/>
      <c r="AD376" s="260"/>
      <c r="AE376" s="262"/>
      <c r="AF376" s="259"/>
      <c r="AG376" s="261"/>
      <c r="AH376" s="260"/>
      <c r="AI376" s="258"/>
      <c r="AJ376" s="260"/>
      <c r="AK376" s="261"/>
      <c r="AL376" s="260"/>
      <c r="AM376" s="258"/>
      <c r="AN376" s="260"/>
      <c r="AO376" s="258"/>
    </row>
    <row r="377" spans="1:41" x14ac:dyDescent="0.2">
      <c r="A377" s="230" t="s">
        <v>73</v>
      </c>
      <c r="B377" s="231" t="s">
        <v>894</v>
      </c>
      <c r="C377" s="367"/>
      <c r="D377" s="362">
        <v>207865</v>
      </c>
      <c r="E377" s="363">
        <v>5</v>
      </c>
      <c r="F377" s="321">
        <v>4590</v>
      </c>
      <c r="G377" s="322">
        <v>4905</v>
      </c>
      <c r="H377" s="321">
        <v>10650</v>
      </c>
      <c r="I377" s="322">
        <v>11265</v>
      </c>
      <c r="J377" s="257">
        <v>4320</v>
      </c>
      <c r="K377" s="261">
        <v>4800</v>
      </c>
      <c r="L377" s="257">
        <v>10176</v>
      </c>
      <c r="M377" s="261">
        <v>10944</v>
      </c>
      <c r="N377" s="283"/>
      <c r="O377" s="258"/>
      <c r="P377" s="259"/>
      <c r="Q377" s="261"/>
      <c r="R377" s="260"/>
      <c r="S377" s="262"/>
      <c r="T377" s="259"/>
      <c r="U377" s="261"/>
      <c r="V377" s="260"/>
      <c r="W377" s="262"/>
      <c r="X377" s="257"/>
      <c r="Y377" s="261"/>
      <c r="Z377" s="260">
        <v>12416</v>
      </c>
      <c r="AA377" s="258">
        <v>13888</v>
      </c>
      <c r="AB377" s="257">
        <v>24832</v>
      </c>
      <c r="AC377" s="261">
        <v>27424</v>
      </c>
      <c r="AD377" s="260"/>
      <c r="AE377" s="262"/>
      <c r="AF377" s="259"/>
      <c r="AG377" s="261"/>
      <c r="AH377" s="260"/>
      <c r="AI377" s="258"/>
      <c r="AJ377" s="260"/>
      <c r="AK377" s="261"/>
      <c r="AL377" s="260"/>
      <c r="AM377" s="258"/>
      <c r="AN377" s="260"/>
      <c r="AO377" s="258"/>
    </row>
    <row r="378" spans="1:41" x14ac:dyDescent="0.2">
      <c r="A378" s="230" t="s">
        <v>73</v>
      </c>
      <c r="B378" s="231" t="s">
        <v>895</v>
      </c>
      <c r="C378" s="367"/>
      <c r="D378" s="362">
        <v>207351</v>
      </c>
      <c r="E378" s="363">
        <v>6</v>
      </c>
      <c r="F378" s="321">
        <v>5589</v>
      </c>
      <c r="G378" s="322">
        <v>5919</v>
      </c>
      <c r="H378" s="321">
        <v>11148</v>
      </c>
      <c r="I378" s="322">
        <v>11478</v>
      </c>
      <c r="J378" s="257"/>
      <c r="K378" s="261"/>
      <c r="L378" s="257"/>
      <c r="M378" s="261"/>
      <c r="N378" s="283"/>
      <c r="O378" s="258"/>
      <c r="P378" s="259"/>
      <c r="Q378" s="261"/>
      <c r="R378" s="260"/>
      <c r="S378" s="262"/>
      <c r="T378" s="259"/>
      <c r="U378" s="261"/>
      <c r="V378" s="260"/>
      <c r="W378" s="262"/>
      <c r="X378" s="257"/>
      <c r="Y378" s="261"/>
      <c r="Z378" s="260"/>
      <c r="AA378" s="258"/>
      <c r="AB378" s="257"/>
      <c r="AC378" s="261"/>
      <c r="AD378" s="260"/>
      <c r="AE378" s="262"/>
      <c r="AF378" s="259"/>
      <c r="AG378" s="261"/>
      <c r="AH378" s="260"/>
      <c r="AI378" s="258"/>
      <c r="AJ378" s="260"/>
      <c r="AK378" s="261"/>
      <c r="AL378" s="260"/>
      <c r="AM378" s="258"/>
      <c r="AN378" s="260"/>
      <c r="AO378" s="258"/>
    </row>
    <row r="379" spans="1:41" x14ac:dyDescent="0.2">
      <c r="A379" s="230" t="s">
        <v>73</v>
      </c>
      <c r="B379" s="473" t="s">
        <v>896</v>
      </c>
      <c r="C379" s="474"/>
      <c r="D379" s="365">
        <v>207661</v>
      </c>
      <c r="E379" s="476">
        <v>6</v>
      </c>
      <c r="F379" s="321">
        <v>4776</v>
      </c>
      <c r="G379" s="322">
        <v>5046</v>
      </c>
      <c r="H379" s="321">
        <v>10821</v>
      </c>
      <c r="I379" s="322">
        <v>11571</v>
      </c>
      <c r="J379" s="257"/>
      <c r="K379" s="261"/>
      <c r="L379" s="257"/>
      <c r="M379" s="261"/>
      <c r="N379" s="283"/>
      <c r="O379" s="258"/>
      <c r="P379" s="259"/>
      <c r="Q379" s="261"/>
      <c r="R379" s="260"/>
      <c r="S379" s="262"/>
      <c r="T379" s="259"/>
      <c r="U379" s="261"/>
      <c r="V379" s="260"/>
      <c r="W379" s="262"/>
      <c r="X379" s="257"/>
      <c r="Y379" s="261"/>
      <c r="Z379" s="260"/>
      <c r="AA379" s="258"/>
      <c r="AB379" s="257"/>
      <c r="AC379" s="261"/>
      <c r="AD379" s="260"/>
      <c r="AE379" s="262"/>
      <c r="AF379" s="259"/>
      <c r="AG379" s="261"/>
      <c r="AH379" s="260"/>
      <c r="AI379" s="258"/>
      <c r="AJ379" s="260"/>
      <c r="AK379" s="261"/>
      <c r="AL379" s="260"/>
      <c r="AM379" s="258"/>
      <c r="AN379" s="260"/>
      <c r="AO379" s="258"/>
    </row>
    <row r="380" spans="1:41" x14ac:dyDescent="0.2">
      <c r="A380" s="230" t="s">
        <v>73</v>
      </c>
      <c r="B380" s="231" t="s">
        <v>897</v>
      </c>
      <c r="C380" s="367"/>
      <c r="D380" s="362">
        <v>207722</v>
      </c>
      <c r="E380" s="363">
        <v>6</v>
      </c>
      <c r="F380" s="321">
        <v>5040</v>
      </c>
      <c r="G380" s="322">
        <v>5400</v>
      </c>
      <c r="H380" s="321">
        <v>12000</v>
      </c>
      <c r="I380" s="322">
        <v>12720</v>
      </c>
      <c r="J380" s="257"/>
      <c r="K380" s="261"/>
      <c r="L380" s="257"/>
      <c r="M380" s="261"/>
      <c r="N380" s="283"/>
      <c r="O380" s="258"/>
      <c r="P380" s="259"/>
      <c r="Q380" s="261"/>
      <c r="R380" s="260"/>
      <c r="S380" s="262"/>
      <c r="T380" s="259"/>
      <c r="U380" s="261"/>
      <c r="V380" s="260"/>
      <c r="W380" s="262"/>
      <c r="X380" s="257"/>
      <c r="Y380" s="261"/>
      <c r="Z380" s="260"/>
      <c r="AA380" s="258"/>
      <c r="AB380" s="257"/>
      <c r="AC380" s="261"/>
      <c r="AD380" s="260"/>
      <c r="AE380" s="262"/>
      <c r="AF380" s="259"/>
      <c r="AG380" s="261"/>
      <c r="AH380" s="260"/>
      <c r="AI380" s="258"/>
      <c r="AJ380" s="260"/>
      <c r="AK380" s="261"/>
      <c r="AL380" s="260"/>
      <c r="AM380" s="258"/>
      <c r="AN380" s="260"/>
      <c r="AO380" s="258"/>
    </row>
    <row r="381" spans="1:41" x14ac:dyDescent="0.2">
      <c r="A381" s="230" t="s">
        <v>73</v>
      </c>
      <c r="B381" s="236" t="s">
        <v>899</v>
      </c>
      <c r="C381" s="367" t="s">
        <v>914</v>
      </c>
      <c r="D381" s="362">
        <v>207564</v>
      </c>
      <c r="E381" s="273">
        <v>7</v>
      </c>
      <c r="F381" s="321">
        <v>4177.5</v>
      </c>
      <c r="G381" s="322">
        <v>4342.5</v>
      </c>
      <c r="H381" s="321">
        <v>9487.5</v>
      </c>
      <c r="I381" s="322">
        <v>9652.5</v>
      </c>
      <c r="J381" s="257"/>
      <c r="K381" s="261"/>
      <c r="L381" s="257"/>
      <c r="M381" s="261"/>
      <c r="N381" s="283"/>
      <c r="O381" s="258"/>
      <c r="P381" s="259"/>
      <c r="Q381" s="261"/>
      <c r="R381" s="260"/>
      <c r="S381" s="262"/>
      <c r="T381" s="259"/>
      <c r="U381" s="261"/>
      <c r="V381" s="260"/>
      <c r="W381" s="262"/>
      <c r="X381" s="257"/>
      <c r="Y381" s="261"/>
      <c r="Z381" s="260"/>
      <c r="AA381" s="258"/>
      <c r="AB381" s="257"/>
      <c r="AC381" s="261"/>
      <c r="AD381" s="260"/>
      <c r="AE381" s="262"/>
      <c r="AF381" s="259"/>
      <c r="AG381" s="261"/>
      <c r="AH381" s="260"/>
      <c r="AI381" s="258"/>
      <c r="AJ381" s="260"/>
      <c r="AK381" s="261"/>
      <c r="AL381" s="260"/>
      <c r="AM381" s="258"/>
      <c r="AN381" s="260"/>
      <c r="AO381" s="258"/>
    </row>
    <row r="382" spans="1:41" x14ac:dyDescent="0.2">
      <c r="A382" s="230" t="s">
        <v>73</v>
      </c>
      <c r="B382" s="366" t="s">
        <v>898</v>
      </c>
      <c r="C382" s="367" t="s">
        <v>913</v>
      </c>
      <c r="D382" s="362">
        <v>207397</v>
      </c>
      <c r="E382" s="478">
        <v>7</v>
      </c>
      <c r="F382" s="321">
        <v>3566.1</v>
      </c>
      <c r="G382" s="322">
        <v>3677.5</v>
      </c>
      <c r="H382" s="321">
        <v>8939.85</v>
      </c>
      <c r="I382" s="322">
        <v>9380.5</v>
      </c>
      <c r="J382" s="257"/>
      <c r="K382" s="261"/>
      <c r="L382" s="257"/>
      <c r="M382" s="261"/>
      <c r="N382" s="283"/>
      <c r="O382" s="258"/>
      <c r="P382" s="259"/>
      <c r="Q382" s="261"/>
      <c r="R382" s="260"/>
      <c r="S382" s="262"/>
      <c r="T382" s="259"/>
      <c r="U382" s="261"/>
      <c r="V382" s="260"/>
      <c r="W382" s="262"/>
      <c r="X382" s="257"/>
      <c r="Y382" s="261"/>
      <c r="Z382" s="260"/>
      <c r="AA382" s="258"/>
      <c r="AB382" s="257"/>
      <c r="AC382" s="261"/>
      <c r="AD382" s="260"/>
      <c r="AE382" s="262"/>
      <c r="AF382" s="259"/>
      <c r="AG382" s="261"/>
      <c r="AH382" s="260"/>
      <c r="AI382" s="258"/>
      <c r="AJ382" s="260"/>
      <c r="AK382" s="261"/>
      <c r="AL382" s="260"/>
      <c r="AM382" s="258"/>
      <c r="AN382" s="260"/>
      <c r="AO382" s="258"/>
    </row>
    <row r="383" spans="1:41" x14ac:dyDescent="0.2">
      <c r="A383" s="230" t="s">
        <v>73</v>
      </c>
      <c r="B383" s="236" t="s">
        <v>900</v>
      </c>
      <c r="C383" s="367"/>
      <c r="D383" s="362">
        <v>207449</v>
      </c>
      <c r="E383" s="273">
        <v>8</v>
      </c>
      <c r="F383" s="321">
        <v>2850</v>
      </c>
      <c r="G383" s="322">
        <v>2970</v>
      </c>
      <c r="H383" s="321">
        <v>7278</v>
      </c>
      <c r="I383" s="322">
        <v>7584.3</v>
      </c>
      <c r="J383" s="257"/>
      <c r="K383" s="261"/>
      <c r="L383" s="257"/>
      <c r="M383" s="261"/>
      <c r="N383" s="283"/>
      <c r="O383" s="258"/>
      <c r="P383" s="259"/>
      <c r="Q383" s="261"/>
      <c r="R383" s="260"/>
      <c r="S383" s="262"/>
      <c r="T383" s="259"/>
      <c r="U383" s="261"/>
      <c r="V383" s="260"/>
      <c r="W383" s="262"/>
      <c r="X383" s="257"/>
      <c r="Y383" s="261"/>
      <c r="Z383" s="260"/>
      <c r="AA383" s="258"/>
      <c r="AB383" s="257"/>
      <c r="AC383" s="261"/>
      <c r="AD383" s="260"/>
      <c r="AE383" s="262"/>
      <c r="AF383" s="259"/>
      <c r="AG383" s="261"/>
      <c r="AH383" s="260"/>
      <c r="AI383" s="258"/>
      <c r="AJ383" s="260"/>
      <c r="AK383" s="261"/>
      <c r="AL383" s="260"/>
      <c r="AM383" s="258"/>
      <c r="AN383" s="260"/>
      <c r="AO383" s="258"/>
    </row>
    <row r="384" spans="1:41" x14ac:dyDescent="0.2">
      <c r="A384" s="230" t="s">
        <v>73</v>
      </c>
      <c r="B384" s="366" t="s">
        <v>901</v>
      </c>
      <c r="C384" s="475"/>
      <c r="D384" s="362">
        <v>207670</v>
      </c>
      <c r="E384" s="478">
        <v>8</v>
      </c>
      <c r="F384" s="321">
        <v>2849.1</v>
      </c>
      <c r="G384" s="322">
        <v>2969</v>
      </c>
      <c r="H384" s="321">
        <v>8552.1</v>
      </c>
      <c r="I384" s="322">
        <v>9120.5</v>
      </c>
      <c r="J384" s="257"/>
      <c r="K384" s="261"/>
      <c r="L384" s="257"/>
      <c r="M384" s="261"/>
      <c r="N384" s="283"/>
      <c r="O384" s="258"/>
      <c r="P384" s="259"/>
      <c r="Q384" s="261"/>
      <c r="R384" s="260"/>
      <c r="S384" s="262"/>
      <c r="T384" s="259"/>
      <c r="U384" s="261"/>
      <c r="V384" s="260"/>
      <c r="W384" s="262"/>
      <c r="X384" s="257"/>
      <c r="Y384" s="261"/>
      <c r="Z384" s="260"/>
      <c r="AA384" s="258"/>
      <c r="AB384" s="257"/>
      <c r="AC384" s="261"/>
      <c r="AD384" s="260"/>
      <c r="AE384" s="262"/>
      <c r="AF384" s="259"/>
      <c r="AG384" s="261"/>
      <c r="AH384" s="260"/>
      <c r="AI384" s="258"/>
      <c r="AJ384" s="260"/>
      <c r="AK384" s="261"/>
      <c r="AL384" s="260"/>
      <c r="AM384" s="258"/>
      <c r="AN384" s="260"/>
      <c r="AO384" s="258"/>
    </row>
    <row r="385" spans="1:41" x14ac:dyDescent="0.2">
      <c r="A385" s="230" t="s">
        <v>73</v>
      </c>
      <c r="B385" s="231" t="s">
        <v>902</v>
      </c>
      <c r="C385" s="367"/>
      <c r="D385" s="362">
        <v>207935</v>
      </c>
      <c r="E385" s="273">
        <v>8</v>
      </c>
      <c r="F385" s="321">
        <v>3060.1</v>
      </c>
      <c r="G385" s="322">
        <v>3180.1</v>
      </c>
      <c r="H385" s="321">
        <v>8280.1</v>
      </c>
      <c r="I385" s="322">
        <v>8604.4</v>
      </c>
      <c r="J385" s="257"/>
      <c r="K385" s="261"/>
      <c r="L385" s="257"/>
      <c r="M385" s="261"/>
      <c r="N385" s="283"/>
      <c r="O385" s="258"/>
      <c r="P385" s="259"/>
      <c r="Q385" s="261"/>
      <c r="R385" s="260"/>
      <c r="S385" s="262"/>
      <c r="T385" s="259"/>
      <c r="U385" s="261"/>
      <c r="V385" s="260"/>
      <c r="W385" s="262"/>
      <c r="X385" s="257"/>
      <c r="Y385" s="261"/>
      <c r="Z385" s="260"/>
      <c r="AA385" s="258"/>
      <c r="AB385" s="257"/>
      <c r="AC385" s="261"/>
      <c r="AD385" s="260"/>
      <c r="AE385" s="262"/>
      <c r="AF385" s="259"/>
      <c r="AG385" s="261"/>
      <c r="AH385" s="260"/>
      <c r="AI385" s="258"/>
      <c r="AJ385" s="260"/>
      <c r="AK385" s="261"/>
      <c r="AL385" s="260"/>
      <c r="AM385" s="258"/>
      <c r="AN385" s="260"/>
      <c r="AO385" s="258"/>
    </row>
    <row r="386" spans="1:41" x14ac:dyDescent="0.2">
      <c r="A386" s="230" t="s">
        <v>73</v>
      </c>
      <c r="B386" s="366" t="s">
        <v>904</v>
      </c>
      <c r="C386" s="369" t="s">
        <v>915</v>
      </c>
      <c r="D386" s="362">
        <v>206923</v>
      </c>
      <c r="E386" s="479">
        <v>9</v>
      </c>
      <c r="F386" s="321">
        <v>2490</v>
      </c>
      <c r="G386" s="322">
        <v>2664</v>
      </c>
      <c r="H386" s="321">
        <v>5490</v>
      </c>
      <c r="I386" s="322">
        <v>5664</v>
      </c>
      <c r="J386" s="257"/>
      <c r="K386" s="261"/>
      <c r="L386" s="257"/>
      <c r="M386" s="261"/>
      <c r="N386" s="283"/>
      <c r="O386" s="258"/>
      <c r="P386" s="259"/>
      <c r="Q386" s="261"/>
      <c r="R386" s="260"/>
      <c r="S386" s="262"/>
      <c r="T386" s="259"/>
      <c r="U386" s="261"/>
      <c r="V386" s="260"/>
      <c r="W386" s="262"/>
      <c r="X386" s="257"/>
      <c r="Y386" s="261"/>
      <c r="Z386" s="260"/>
      <c r="AA386" s="258"/>
      <c r="AB386" s="257"/>
      <c r="AC386" s="261"/>
      <c r="AD386" s="260"/>
      <c r="AE386" s="262"/>
      <c r="AF386" s="259"/>
      <c r="AG386" s="261"/>
      <c r="AH386" s="260"/>
      <c r="AI386" s="258"/>
      <c r="AJ386" s="260"/>
      <c r="AK386" s="261"/>
      <c r="AL386" s="260"/>
      <c r="AM386" s="258"/>
      <c r="AN386" s="260"/>
      <c r="AO386" s="258"/>
    </row>
    <row r="387" spans="1:41" x14ac:dyDescent="0.2">
      <c r="A387" s="230" t="s">
        <v>73</v>
      </c>
      <c r="B387" s="236" t="s">
        <v>903</v>
      </c>
      <c r="C387" s="367"/>
      <c r="D387" s="362">
        <v>207281</v>
      </c>
      <c r="E387" s="273">
        <v>9</v>
      </c>
      <c r="F387" s="321">
        <v>2572.5</v>
      </c>
      <c r="G387" s="322">
        <v>2748</v>
      </c>
      <c r="H387" s="321">
        <v>6495</v>
      </c>
      <c r="I387" s="322">
        <v>6937.5</v>
      </c>
      <c r="J387" s="257"/>
      <c r="K387" s="261"/>
      <c r="L387" s="257"/>
      <c r="M387" s="261"/>
      <c r="N387" s="283"/>
      <c r="O387" s="258"/>
      <c r="P387" s="259"/>
      <c r="Q387" s="261"/>
      <c r="R387" s="260"/>
      <c r="S387" s="262"/>
      <c r="T387" s="259"/>
      <c r="U387" s="261"/>
      <c r="V387" s="260"/>
      <c r="W387" s="262"/>
      <c r="X387" s="257"/>
      <c r="Y387" s="261"/>
      <c r="Z387" s="260"/>
      <c r="AA387" s="258"/>
      <c r="AB387" s="257"/>
      <c r="AC387" s="261"/>
      <c r="AD387" s="260"/>
      <c r="AE387" s="262"/>
      <c r="AF387" s="259"/>
      <c r="AG387" s="261"/>
      <c r="AH387" s="260"/>
      <c r="AI387" s="258"/>
      <c r="AJ387" s="260"/>
      <c r="AK387" s="261"/>
      <c r="AL387" s="260"/>
      <c r="AM387" s="258"/>
      <c r="AN387" s="260"/>
      <c r="AO387" s="258"/>
    </row>
    <row r="388" spans="1:41" x14ac:dyDescent="0.2">
      <c r="A388" s="230" t="s">
        <v>73</v>
      </c>
      <c r="B388" s="231" t="s">
        <v>905</v>
      </c>
      <c r="C388" s="367" t="s">
        <v>914</v>
      </c>
      <c r="D388" s="362">
        <v>206996</v>
      </c>
      <c r="E388" s="273">
        <v>10</v>
      </c>
      <c r="F388" s="321">
        <v>2996.7</v>
      </c>
      <c r="G388" s="322">
        <v>3146.7</v>
      </c>
      <c r="H388" s="321">
        <v>7223.4</v>
      </c>
      <c r="I388" s="322">
        <v>7373.4</v>
      </c>
      <c r="J388" s="257"/>
      <c r="K388" s="261"/>
      <c r="L388" s="257"/>
      <c r="M388" s="261"/>
      <c r="N388" s="283"/>
      <c r="O388" s="258"/>
      <c r="P388" s="259"/>
      <c r="Q388" s="261"/>
      <c r="R388" s="260"/>
      <c r="S388" s="262"/>
      <c r="T388" s="259"/>
      <c r="U388" s="261"/>
      <c r="V388" s="260"/>
      <c r="W388" s="262"/>
      <c r="X388" s="257"/>
      <c r="Y388" s="261"/>
      <c r="Z388" s="260"/>
      <c r="AA388" s="258"/>
      <c r="AB388" s="257"/>
      <c r="AC388" s="261"/>
      <c r="AD388" s="260"/>
      <c r="AE388" s="262"/>
      <c r="AF388" s="259"/>
      <c r="AG388" s="261"/>
      <c r="AH388" s="260"/>
      <c r="AI388" s="258"/>
      <c r="AJ388" s="260"/>
      <c r="AK388" s="261"/>
      <c r="AL388" s="260"/>
      <c r="AM388" s="258"/>
      <c r="AN388" s="260"/>
      <c r="AO388" s="258"/>
    </row>
    <row r="389" spans="1:41" x14ac:dyDescent="0.2">
      <c r="A389" s="230" t="s">
        <v>73</v>
      </c>
      <c r="B389" s="231" t="s">
        <v>906</v>
      </c>
      <c r="C389" s="367"/>
      <c r="D389" s="362">
        <v>207050</v>
      </c>
      <c r="E389" s="273">
        <v>10</v>
      </c>
      <c r="F389" s="321">
        <v>3200.1</v>
      </c>
      <c r="G389" s="322">
        <v>3360</v>
      </c>
      <c r="H389" s="321">
        <v>6816.9</v>
      </c>
      <c r="I389" s="322">
        <v>6976.8</v>
      </c>
      <c r="J389" s="257"/>
      <c r="K389" s="261"/>
      <c r="L389" s="257"/>
      <c r="M389" s="261"/>
      <c r="N389" s="283"/>
      <c r="O389" s="258"/>
      <c r="P389" s="259"/>
      <c r="Q389" s="261"/>
      <c r="R389" s="260"/>
      <c r="S389" s="262"/>
      <c r="T389" s="259"/>
      <c r="U389" s="261"/>
      <c r="V389" s="260"/>
      <c r="W389" s="262"/>
      <c r="X389" s="257"/>
      <c r="Y389" s="261"/>
      <c r="Z389" s="260"/>
      <c r="AA389" s="258"/>
      <c r="AB389" s="257"/>
      <c r="AC389" s="261"/>
      <c r="AD389" s="260"/>
      <c r="AE389" s="262"/>
      <c r="AF389" s="259"/>
      <c r="AG389" s="261"/>
      <c r="AH389" s="260"/>
      <c r="AI389" s="258"/>
      <c r="AJ389" s="260"/>
      <c r="AK389" s="261"/>
      <c r="AL389" s="260"/>
      <c r="AM389" s="258"/>
      <c r="AN389" s="260"/>
      <c r="AO389" s="258"/>
    </row>
    <row r="390" spans="1:41" x14ac:dyDescent="0.2">
      <c r="A390" s="230" t="s">
        <v>73</v>
      </c>
      <c r="B390" s="366" t="s">
        <v>907</v>
      </c>
      <c r="C390" s="367"/>
      <c r="D390" s="362">
        <v>207236</v>
      </c>
      <c r="E390" s="273">
        <v>10</v>
      </c>
      <c r="F390" s="321">
        <v>3200.1</v>
      </c>
      <c r="G390" s="322">
        <v>3380</v>
      </c>
      <c r="H390" s="321">
        <v>7640.1</v>
      </c>
      <c r="I390" s="322">
        <v>8090</v>
      </c>
      <c r="J390" s="257"/>
      <c r="K390" s="261"/>
      <c r="L390" s="257"/>
      <c r="M390" s="261"/>
      <c r="N390" s="283"/>
      <c r="O390" s="258"/>
      <c r="P390" s="259"/>
      <c r="Q390" s="261"/>
      <c r="R390" s="260"/>
      <c r="S390" s="262"/>
      <c r="T390" s="259"/>
      <c r="U390" s="261"/>
      <c r="V390" s="260"/>
      <c r="W390" s="262"/>
      <c r="X390" s="257"/>
      <c r="Y390" s="261"/>
      <c r="Z390" s="260"/>
      <c r="AA390" s="258"/>
      <c r="AB390" s="257"/>
      <c r="AC390" s="261"/>
      <c r="AD390" s="260"/>
      <c r="AE390" s="262"/>
      <c r="AF390" s="259"/>
      <c r="AG390" s="261"/>
      <c r="AH390" s="260"/>
      <c r="AI390" s="258"/>
      <c r="AJ390" s="260"/>
      <c r="AK390" s="261"/>
      <c r="AL390" s="260"/>
      <c r="AM390" s="258"/>
      <c r="AN390" s="260"/>
      <c r="AO390" s="258"/>
    </row>
    <row r="391" spans="1:41" x14ac:dyDescent="0.2">
      <c r="A391" s="230" t="s">
        <v>73</v>
      </c>
      <c r="B391" s="231" t="s">
        <v>908</v>
      </c>
      <c r="C391" s="367"/>
      <c r="D391" s="362">
        <v>207290</v>
      </c>
      <c r="E391" s="273">
        <v>10</v>
      </c>
      <c r="F391" s="321">
        <v>2994.9</v>
      </c>
      <c r="G391" s="322">
        <v>3195</v>
      </c>
      <c r="H391" s="321">
        <v>7337.5</v>
      </c>
      <c r="I391" s="322">
        <v>7785</v>
      </c>
      <c r="J391" s="257"/>
      <c r="K391" s="261"/>
      <c r="L391" s="257"/>
      <c r="M391" s="261"/>
      <c r="N391" s="283"/>
      <c r="O391" s="258"/>
      <c r="P391" s="259"/>
      <c r="Q391" s="261"/>
      <c r="R391" s="260"/>
      <c r="S391" s="262"/>
      <c r="T391" s="259"/>
      <c r="U391" s="261"/>
      <c r="V391" s="260"/>
      <c r="W391" s="262"/>
      <c r="X391" s="257"/>
      <c r="Y391" s="261"/>
      <c r="Z391" s="260"/>
      <c r="AA391" s="258"/>
      <c r="AB391" s="257"/>
      <c r="AC391" s="261"/>
      <c r="AD391" s="260"/>
      <c r="AE391" s="262"/>
      <c r="AF391" s="259"/>
      <c r="AG391" s="261"/>
      <c r="AH391" s="260"/>
      <c r="AI391" s="258"/>
      <c r="AJ391" s="260"/>
      <c r="AK391" s="261"/>
      <c r="AL391" s="260"/>
      <c r="AM391" s="258"/>
      <c r="AN391" s="260"/>
      <c r="AO391" s="258"/>
    </row>
    <row r="392" spans="1:41" x14ac:dyDescent="0.2">
      <c r="A392" s="230" t="s">
        <v>73</v>
      </c>
      <c r="B392" s="231" t="s">
        <v>909</v>
      </c>
      <c r="C392" s="367"/>
      <c r="D392" s="362">
        <v>207069</v>
      </c>
      <c r="E392" s="273">
        <v>10</v>
      </c>
      <c r="F392" s="321">
        <v>3180</v>
      </c>
      <c r="G392" s="322">
        <v>3330</v>
      </c>
      <c r="H392" s="321">
        <v>5430</v>
      </c>
      <c r="I392" s="322">
        <v>5580</v>
      </c>
      <c r="J392" s="257"/>
      <c r="K392" s="261"/>
      <c r="L392" s="257"/>
      <c r="M392" s="261"/>
      <c r="N392" s="283"/>
      <c r="O392" s="258"/>
      <c r="P392" s="259"/>
      <c r="Q392" s="261"/>
      <c r="R392" s="260"/>
      <c r="S392" s="262"/>
      <c r="T392" s="259"/>
      <c r="U392" s="261"/>
      <c r="V392" s="260"/>
      <c r="W392" s="262"/>
      <c r="X392" s="257"/>
      <c r="Y392" s="261"/>
      <c r="Z392" s="260"/>
      <c r="AA392" s="258"/>
      <c r="AB392" s="257"/>
      <c r="AC392" s="261"/>
      <c r="AD392" s="260"/>
      <c r="AE392" s="262"/>
      <c r="AF392" s="259"/>
      <c r="AG392" s="261"/>
      <c r="AH392" s="260"/>
      <c r="AI392" s="258"/>
      <c r="AJ392" s="260"/>
      <c r="AK392" s="261"/>
      <c r="AL392" s="260"/>
      <c r="AM392" s="258"/>
      <c r="AN392" s="260"/>
      <c r="AO392" s="258"/>
    </row>
    <row r="393" spans="1:41" x14ac:dyDescent="0.2">
      <c r="A393" s="230" t="s">
        <v>73</v>
      </c>
      <c r="B393" s="231" t="s">
        <v>910</v>
      </c>
      <c r="C393" s="367"/>
      <c r="D393" s="362">
        <v>207740</v>
      </c>
      <c r="E393" s="273">
        <v>10</v>
      </c>
      <c r="F393" s="321">
        <v>3231</v>
      </c>
      <c r="G393" s="322">
        <v>3330</v>
      </c>
      <c r="H393" s="321">
        <v>7624.5</v>
      </c>
      <c r="I393" s="322">
        <v>7860</v>
      </c>
      <c r="J393" s="257"/>
      <c r="K393" s="261"/>
      <c r="L393" s="257"/>
      <c r="M393" s="261"/>
      <c r="N393" s="283"/>
      <c r="O393" s="258"/>
      <c r="P393" s="259"/>
      <c r="Q393" s="261"/>
      <c r="R393" s="260"/>
      <c r="S393" s="262"/>
      <c r="T393" s="259"/>
      <c r="U393" s="261"/>
      <c r="V393" s="260"/>
      <c r="W393" s="262"/>
      <c r="X393" s="257"/>
      <c r="Y393" s="261"/>
      <c r="Z393" s="260"/>
      <c r="AA393" s="258"/>
      <c r="AB393" s="257"/>
      <c r="AC393" s="261"/>
      <c r="AD393" s="260"/>
      <c r="AE393" s="262"/>
      <c r="AF393" s="259"/>
      <c r="AG393" s="261"/>
      <c r="AH393" s="260"/>
      <c r="AI393" s="258"/>
      <c r="AJ393" s="260"/>
      <c r="AK393" s="261"/>
      <c r="AL393" s="260"/>
      <c r="AM393" s="258"/>
      <c r="AN393" s="260"/>
      <c r="AO393" s="258"/>
    </row>
    <row r="394" spans="1:41" x14ac:dyDescent="0.2">
      <c r="A394" s="230" t="s">
        <v>73</v>
      </c>
      <c r="B394" s="231" t="s">
        <v>911</v>
      </c>
      <c r="C394" s="367" t="s">
        <v>916</v>
      </c>
      <c r="D394" s="362">
        <v>208035</v>
      </c>
      <c r="E394" s="273">
        <v>10</v>
      </c>
      <c r="F394" s="321">
        <v>2860.5</v>
      </c>
      <c r="G394" s="322">
        <v>3003</v>
      </c>
      <c r="H394" s="321">
        <v>6700.5</v>
      </c>
      <c r="I394" s="322">
        <v>7150.5</v>
      </c>
      <c r="J394" s="257"/>
      <c r="K394" s="261"/>
      <c r="L394" s="257"/>
      <c r="M394" s="261"/>
      <c r="N394" s="283"/>
      <c r="O394" s="258"/>
      <c r="P394" s="259"/>
      <c r="Q394" s="261"/>
      <c r="R394" s="260"/>
      <c r="S394" s="262"/>
      <c r="T394" s="259"/>
      <c r="U394" s="261"/>
      <c r="V394" s="260"/>
      <c r="W394" s="262"/>
      <c r="X394" s="257"/>
      <c r="Y394" s="261"/>
      <c r="Z394" s="260"/>
      <c r="AA394" s="258"/>
      <c r="AB394" s="257"/>
      <c r="AC394" s="261"/>
      <c r="AD394" s="260"/>
      <c r="AE394" s="262"/>
      <c r="AF394" s="259"/>
      <c r="AG394" s="261"/>
      <c r="AH394" s="260"/>
      <c r="AI394" s="258"/>
      <c r="AJ394" s="260"/>
      <c r="AK394" s="261"/>
      <c r="AL394" s="260"/>
      <c r="AM394" s="258"/>
      <c r="AN394" s="260"/>
      <c r="AO394" s="258"/>
    </row>
    <row r="395" spans="1:41" x14ac:dyDescent="0.2">
      <c r="A395" s="316" t="s">
        <v>73</v>
      </c>
      <c r="B395" s="317" t="s">
        <v>474</v>
      </c>
      <c r="C395" s="318"/>
      <c r="D395" s="319">
        <v>365374</v>
      </c>
      <c r="E395" s="320">
        <v>12</v>
      </c>
      <c r="F395" s="321">
        <v>1125</v>
      </c>
      <c r="G395" s="322">
        <v>1125</v>
      </c>
      <c r="H395" s="321"/>
      <c r="I395" s="322"/>
      <c r="J395" s="257"/>
      <c r="K395" s="261"/>
      <c r="L395" s="257"/>
      <c r="M395" s="261"/>
      <c r="N395" s="283"/>
      <c r="O395" s="258"/>
      <c r="P395" s="259"/>
      <c r="Q395" s="261"/>
      <c r="R395" s="260"/>
      <c r="S395" s="262"/>
      <c r="T395" s="259"/>
      <c r="U395" s="261"/>
      <c r="V395" s="260"/>
      <c r="W395" s="262"/>
      <c r="X395" s="257"/>
      <c r="Y395" s="261"/>
      <c r="Z395" s="260"/>
      <c r="AA395" s="258"/>
      <c r="AB395" s="257"/>
      <c r="AC395" s="261"/>
      <c r="AD395" s="260"/>
      <c r="AE395" s="262"/>
      <c r="AF395" s="259"/>
      <c r="AG395" s="261"/>
      <c r="AH395" s="260"/>
      <c r="AI395" s="258"/>
      <c r="AJ395" s="260"/>
      <c r="AK395" s="261"/>
      <c r="AL395" s="260"/>
      <c r="AM395" s="258"/>
      <c r="AN395" s="260"/>
      <c r="AO395" s="258"/>
    </row>
    <row r="396" spans="1:41" x14ac:dyDescent="0.2">
      <c r="A396" s="316" t="s">
        <v>73</v>
      </c>
      <c r="B396" s="323" t="s">
        <v>475</v>
      </c>
      <c r="C396" s="324"/>
      <c r="D396" s="316">
        <v>245999</v>
      </c>
      <c r="E396" s="325">
        <v>12</v>
      </c>
      <c r="F396" s="257">
        <v>1530</v>
      </c>
      <c r="G396" s="261">
        <v>1620</v>
      </c>
      <c r="H396" s="257">
        <v>3060</v>
      </c>
      <c r="I396" s="261">
        <v>3240</v>
      </c>
      <c r="J396" s="257"/>
      <c r="K396" s="261"/>
      <c r="L396" s="257"/>
      <c r="M396" s="261"/>
      <c r="N396" s="283"/>
      <c r="O396" s="258"/>
      <c r="P396" s="259"/>
      <c r="Q396" s="261"/>
      <c r="R396" s="260"/>
      <c r="S396" s="262"/>
      <c r="T396" s="259"/>
      <c r="U396" s="261"/>
      <c r="V396" s="260"/>
      <c r="W396" s="262"/>
      <c r="X396" s="257"/>
      <c r="Y396" s="261"/>
      <c r="Z396" s="260"/>
      <c r="AA396" s="258"/>
      <c r="AB396" s="257"/>
      <c r="AC396" s="261"/>
      <c r="AD396" s="260"/>
      <c r="AE396" s="262"/>
      <c r="AF396" s="259"/>
      <c r="AG396" s="261"/>
      <c r="AH396" s="260"/>
      <c r="AI396" s="258"/>
      <c r="AJ396" s="260"/>
      <c r="AK396" s="261"/>
      <c r="AL396" s="260"/>
      <c r="AM396" s="258"/>
      <c r="AN396" s="260"/>
      <c r="AO396" s="258"/>
    </row>
    <row r="397" spans="1:41" x14ac:dyDescent="0.2">
      <c r="A397" s="316" t="s">
        <v>73</v>
      </c>
      <c r="B397" s="326" t="s">
        <v>476</v>
      </c>
      <c r="C397" s="327"/>
      <c r="D397" s="316">
        <v>363165</v>
      </c>
      <c r="E397" s="325">
        <v>12</v>
      </c>
      <c r="F397" s="257">
        <v>2250</v>
      </c>
      <c r="G397" s="261">
        <v>2250</v>
      </c>
      <c r="H397" s="257">
        <v>5850</v>
      </c>
      <c r="I397" s="261">
        <v>5850</v>
      </c>
      <c r="J397" s="257"/>
      <c r="K397" s="261"/>
      <c r="L397" s="257"/>
      <c r="M397" s="261"/>
      <c r="N397" s="283"/>
      <c r="O397" s="258"/>
      <c r="P397" s="259"/>
      <c r="Q397" s="261"/>
      <c r="R397" s="260"/>
      <c r="S397" s="262"/>
      <c r="T397" s="259"/>
      <c r="U397" s="261"/>
      <c r="V397" s="260"/>
      <c r="W397" s="262"/>
      <c r="X397" s="257"/>
      <c r="Y397" s="261"/>
      <c r="Z397" s="260"/>
      <c r="AA397" s="258"/>
      <c r="AB397" s="257"/>
      <c r="AC397" s="261"/>
      <c r="AD397" s="260"/>
      <c r="AE397" s="262"/>
      <c r="AF397" s="259"/>
      <c r="AG397" s="261"/>
      <c r="AH397" s="260"/>
      <c r="AI397" s="258"/>
      <c r="AJ397" s="260"/>
      <c r="AK397" s="261"/>
      <c r="AL397" s="260"/>
      <c r="AM397" s="258"/>
      <c r="AN397" s="260"/>
      <c r="AO397" s="258"/>
    </row>
    <row r="398" spans="1:41" x14ac:dyDescent="0.2">
      <c r="A398" s="316" t="s">
        <v>73</v>
      </c>
      <c r="B398" s="326" t="s">
        <v>477</v>
      </c>
      <c r="C398" s="327"/>
      <c r="D398" s="316">
        <v>365213</v>
      </c>
      <c r="E398" s="325">
        <v>13</v>
      </c>
      <c r="F398" s="257">
        <v>1440</v>
      </c>
      <c r="G398" s="261">
        <v>1440</v>
      </c>
      <c r="H398" s="257">
        <v>4050</v>
      </c>
      <c r="I398" s="261">
        <v>4050</v>
      </c>
      <c r="J398" s="257"/>
      <c r="K398" s="261"/>
      <c r="L398" s="257"/>
      <c r="M398" s="261"/>
      <c r="N398" s="283"/>
      <c r="O398" s="258"/>
      <c r="P398" s="259"/>
      <c r="Q398" s="261"/>
      <c r="R398" s="260"/>
      <c r="S398" s="262"/>
      <c r="T398" s="259"/>
      <c r="U398" s="261"/>
      <c r="V398" s="260"/>
      <c r="W398" s="262"/>
      <c r="X398" s="257"/>
      <c r="Y398" s="261"/>
      <c r="Z398" s="260"/>
      <c r="AA398" s="258"/>
      <c r="AB398" s="257"/>
      <c r="AC398" s="261"/>
      <c r="AD398" s="260"/>
      <c r="AE398" s="262"/>
      <c r="AF398" s="259"/>
      <c r="AG398" s="261"/>
      <c r="AH398" s="260"/>
      <c r="AI398" s="258"/>
      <c r="AJ398" s="260"/>
      <c r="AK398" s="261"/>
      <c r="AL398" s="260"/>
      <c r="AM398" s="258"/>
      <c r="AN398" s="260"/>
      <c r="AO398" s="258"/>
    </row>
    <row r="399" spans="1:41" x14ac:dyDescent="0.2">
      <c r="A399" s="316" t="s">
        <v>73</v>
      </c>
      <c r="B399" s="326" t="s">
        <v>478</v>
      </c>
      <c r="C399" s="327"/>
      <c r="D399" s="316">
        <v>364946</v>
      </c>
      <c r="E399" s="325">
        <v>13</v>
      </c>
      <c r="F399" s="257">
        <v>2250</v>
      </c>
      <c r="G399" s="261">
        <v>2250</v>
      </c>
      <c r="H399" s="257">
        <v>9900</v>
      </c>
      <c r="I399" s="261">
        <v>9900</v>
      </c>
      <c r="J399" s="257"/>
      <c r="K399" s="261"/>
      <c r="L399" s="257"/>
      <c r="M399" s="261"/>
      <c r="N399" s="283"/>
      <c r="O399" s="258"/>
      <c r="P399" s="259"/>
      <c r="Q399" s="261"/>
      <c r="R399" s="260"/>
      <c r="S399" s="262"/>
      <c r="T399" s="259"/>
      <c r="U399" s="261"/>
      <c r="V399" s="260"/>
      <c r="W399" s="262"/>
      <c r="X399" s="257"/>
      <c r="Y399" s="261"/>
      <c r="Z399" s="260"/>
      <c r="AA399" s="258"/>
      <c r="AB399" s="257"/>
      <c r="AC399" s="261"/>
      <c r="AD399" s="260"/>
      <c r="AE399" s="262"/>
      <c r="AF399" s="259"/>
      <c r="AG399" s="261"/>
      <c r="AH399" s="260"/>
      <c r="AI399" s="258"/>
      <c r="AJ399" s="260"/>
      <c r="AK399" s="261"/>
      <c r="AL399" s="260"/>
      <c r="AM399" s="258"/>
      <c r="AN399" s="260"/>
      <c r="AO399" s="258"/>
    </row>
    <row r="400" spans="1:41" x14ac:dyDescent="0.2">
      <c r="A400" s="316" t="s">
        <v>73</v>
      </c>
      <c r="B400" s="326" t="s">
        <v>479</v>
      </c>
      <c r="C400" s="327"/>
      <c r="D400" s="316">
        <v>246017</v>
      </c>
      <c r="E400" s="325">
        <v>13</v>
      </c>
      <c r="F400" s="257">
        <v>1450</v>
      </c>
      <c r="G400" s="261">
        <v>1450</v>
      </c>
      <c r="H400" s="257">
        <v>2800</v>
      </c>
      <c r="I400" s="261">
        <v>2800</v>
      </c>
      <c r="J400" s="257"/>
      <c r="K400" s="261"/>
      <c r="L400" s="257"/>
      <c r="M400" s="261"/>
      <c r="N400" s="283"/>
      <c r="O400" s="258"/>
      <c r="P400" s="259"/>
      <c r="Q400" s="261"/>
      <c r="R400" s="260"/>
      <c r="S400" s="262"/>
      <c r="T400" s="259"/>
      <c r="U400" s="261"/>
      <c r="V400" s="260"/>
      <c r="W400" s="262"/>
      <c r="X400" s="257"/>
      <c r="Y400" s="261"/>
      <c r="Z400" s="260"/>
      <c r="AA400" s="258"/>
      <c r="AB400" s="257"/>
      <c r="AC400" s="261"/>
      <c r="AD400" s="260"/>
      <c r="AE400" s="262"/>
      <c r="AF400" s="259"/>
      <c r="AG400" s="261"/>
      <c r="AH400" s="260"/>
      <c r="AI400" s="258"/>
      <c r="AJ400" s="260"/>
      <c r="AK400" s="261"/>
      <c r="AL400" s="260"/>
      <c r="AM400" s="258"/>
      <c r="AN400" s="260"/>
      <c r="AO400" s="258"/>
    </row>
    <row r="401" spans="1:41" x14ac:dyDescent="0.2">
      <c r="A401" s="316" t="s">
        <v>73</v>
      </c>
      <c r="B401" s="326" t="s">
        <v>480</v>
      </c>
      <c r="C401" s="327"/>
      <c r="D401" s="316">
        <v>375656</v>
      </c>
      <c r="E401" s="325">
        <v>13</v>
      </c>
      <c r="F401" s="257">
        <v>1800</v>
      </c>
      <c r="G401" s="261">
        <v>1800</v>
      </c>
      <c r="H401" s="257">
        <v>3600</v>
      </c>
      <c r="I401" s="261">
        <v>3600</v>
      </c>
      <c r="J401" s="257"/>
      <c r="K401" s="261"/>
      <c r="L401" s="257"/>
      <c r="M401" s="261"/>
      <c r="N401" s="283"/>
      <c r="O401" s="258"/>
      <c r="P401" s="259"/>
      <c r="Q401" s="261"/>
      <c r="R401" s="260"/>
      <c r="S401" s="262"/>
      <c r="T401" s="259"/>
      <c r="U401" s="261"/>
      <c r="V401" s="260"/>
      <c r="W401" s="262"/>
      <c r="X401" s="257"/>
      <c r="Y401" s="261"/>
      <c r="Z401" s="260"/>
      <c r="AA401" s="258"/>
      <c r="AB401" s="257"/>
      <c r="AC401" s="261"/>
      <c r="AD401" s="260"/>
      <c r="AE401" s="262"/>
      <c r="AF401" s="259"/>
      <c r="AG401" s="261"/>
      <c r="AH401" s="260"/>
      <c r="AI401" s="258"/>
      <c r="AJ401" s="260"/>
      <c r="AK401" s="261"/>
      <c r="AL401" s="260"/>
      <c r="AM401" s="258"/>
      <c r="AN401" s="260"/>
      <c r="AO401" s="258"/>
    </row>
    <row r="402" spans="1:41" x14ac:dyDescent="0.2">
      <c r="A402" s="316" t="s">
        <v>73</v>
      </c>
      <c r="B402" s="326" t="s">
        <v>481</v>
      </c>
      <c r="C402" s="327"/>
      <c r="D402" s="316">
        <v>418348</v>
      </c>
      <c r="E402" s="325">
        <v>13</v>
      </c>
      <c r="F402" s="406">
        <v>900</v>
      </c>
      <c r="G402" s="261">
        <v>900</v>
      </c>
      <c r="H402" s="406">
        <v>900</v>
      </c>
      <c r="I402" s="261">
        <v>900</v>
      </c>
      <c r="J402" s="257"/>
      <c r="K402" s="261"/>
      <c r="L402" s="257"/>
      <c r="M402" s="261"/>
      <c r="N402" s="283"/>
      <c r="O402" s="258"/>
      <c r="P402" s="259"/>
      <c r="Q402" s="261"/>
      <c r="R402" s="260"/>
      <c r="S402" s="262"/>
      <c r="T402" s="259"/>
      <c r="U402" s="261"/>
      <c r="V402" s="260"/>
      <c r="W402" s="262"/>
      <c r="X402" s="257"/>
      <c r="Y402" s="261"/>
      <c r="Z402" s="260"/>
      <c r="AA402" s="258"/>
      <c r="AB402" s="257"/>
      <c r="AC402" s="261"/>
      <c r="AD402" s="260"/>
      <c r="AE402" s="262"/>
      <c r="AF402" s="259"/>
      <c r="AG402" s="261"/>
      <c r="AH402" s="260"/>
      <c r="AI402" s="258"/>
      <c r="AJ402" s="260"/>
      <c r="AK402" s="261"/>
      <c r="AL402" s="260"/>
      <c r="AM402" s="258"/>
      <c r="AN402" s="260"/>
      <c r="AO402" s="258"/>
    </row>
    <row r="403" spans="1:41" x14ac:dyDescent="0.2">
      <c r="A403" s="316" t="s">
        <v>73</v>
      </c>
      <c r="B403" s="326" t="s">
        <v>482</v>
      </c>
      <c r="C403" s="327"/>
      <c r="D403" s="316">
        <v>375683</v>
      </c>
      <c r="E403" s="325">
        <v>13</v>
      </c>
      <c r="F403" s="257">
        <v>1368</v>
      </c>
      <c r="G403" s="261">
        <v>1368</v>
      </c>
      <c r="H403" s="257">
        <v>2736</v>
      </c>
      <c r="I403" s="261">
        <v>2736</v>
      </c>
      <c r="J403" s="257"/>
      <c r="K403" s="261"/>
      <c r="L403" s="257"/>
      <c r="M403" s="261"/>
      <c r="N403" s="283"/>
      <c r="O403" s="258"/>
      <c r="P403" s="259"/>
      <c r="Q403" s="261"/>
      <c r="R403" s="260"/>
      <c r="S403" s="262"/>
      <c r="T403" s="259"/>
      <c r="U403" s="261"/>
      <c r="V403" s="260"/>
      <c r="W403" s="262"/>
      <c r="X403" s="257"/>
      <c r="Y403" s="261"/>
      <c r="Z403" s="260"/>
      <c r="AA403" s="258"/>
      <c r="AB403" s="257"/>
      <c r="AC403" s="261"/>
      <c r="AD403" s="260"/>
      <c r="AE403" s="262"/>
      <c r="AF403" s="259"/>
      <c r="AG403" s="261"/>
      <c r="AH403" s="260"/>
      <c r="AI403" s="258"/>
      <c r="AJ403" s="260"/>
      <c r="AK403" s="261"/>
      <c r="AL403" s="260"/>
      <c r="AM403" s="258"/>
      <c r="AN403" s="260"/>
      <c r="AO403" s="258"/>
    </row>
    <row r="404" spans="1:41" x14ac:dyDescent="0.2">
      <c r="A404" s="316" t="s">
        <v>73</v>
      </c>
      <c r="B404" s="326" t="s">
        <v>483</v>
      </c>
      <c r="C404" s="328"/>
      <c r="D404" s="316">
        <v>364548</v>
      </c>
      <c r="E404" s="404">
        <v>13</v>
      </c>
      <c r="F404" s="257">
        <v>1350</v>
      </c>
      <c r="G404" s="261">
        <v>1350</v>
      </c>
      <c r="H404" s="257">
        <v>2350</v>
      </c>
      <c r="I404" s="261">
        <v>2350</v>
      </c>
      <c r="J404" s="257"/>
      <c r="K404" s="261"/>
      <c r="L404" s="257"/>
      <c r="M404" s="261"/>
      <c r="N404" s="283"/>
      <c r="O404" s="258"/>
      <c r="P404" s="259"/>
      <c r="Q404" s="261"/>
      <c r="R404" s="260"/>
      <c r="S404" s="262"/>
      <c r="T404" s="259"/>
      <c r="U404" s="261"/>
      <c r="V404" s="260"/>
      <c r="W404" s="262"/>
      <c r="X404" s="257"/>
      <c r="Y404" s="261"/>
      <c r="Z404" s="260"/>
      <c r="AA404" s="258"/>
      <c r="AB404" s="257"/>
      <c r="AC404" s="261"/>
      <c r="AD404" s="260"/>
      <c r="AE404" s="262"/>
      <c r="AF404" s="259"/>
      <c r="AG404" s="261"/>
      <c r="AH404" s="260"/>
      <c r="AI404" s="258"/>
      <c r="AJ404" s="260"/>
      <c r="AK404" s="261"/>
      <c r="AL404" s="260"/>
      <c r="AM404" s="258"/>
      <c r="AN404" s="260"/>
      <c r="AO404" s="258"/>
    </row>
    <row r="405" spans="1:41" x14ac:dyDescent="0.2">
      <c r="A405" s="316" t="s">
        <v>73</v>
      </c>
      <c r="B405" s="326" t="s">
        <v>484</v>
      </c>
      <c r="C405" s="327"/>
      <c r="D405" s="316">
        <v>428019</v>
      </c>
      <c r="E405" s="325">
        <v>13</v>
      </c>
      <c r="F405" s="257">
        <v>2250</v>
      </c>
      <c r="G405" s="261">
        <v>2250</v>
      </c>
      <c r="H405" s="257">
        <v>4500</v>
      </c>
      <c r="I405" s="261">
        <v>4500</v>
      </c>
      <c r="J405" s="257"/>
      <c r="K405" s="261"/>
      <c r="L405" s="257"/>
      <c r="M405" s="261"/>
      <c r="N405" s="283"/>
      <c r="O405" s="258"/>
      <c r="P405" s="259"/>
      <c r="Q405" s="261"/>
      <c r="R405" s="260"/>
      <c r="S405" s="262"/>
      <c r="T405" s="259"/>
      <c r="U405" s="261"/>
      <c r="V405" s="260"/>
      <c r="W405" s="262"/>
      <c r="X405" s="257"/>
      <c r="Y405" s="261"/>
      <c r="Z405" s="260"/>
      <c r="AA405" s="258"/>
      <c r="AB405" s="257"/>
      <c r="AC405" s="261"/>
      <c r="AD405" s="260"/>
      <c r="AE405" s="262"/>
      <c r="AF405" s="259"/>
      <c r="AG405" s="261"/>
      <c r="AH405" s="260"/>
      <c r="AI405" s="258"/>
      <c r="AJ405" s="260"/>
      <c r="AK405" s="261"/>
      <c r="AL405" s="260"/>
      <c r="AM405" s="258"/>
      <c r="AN405" s="260"/>
      <c r="AO405" s="258"/>
    </row>
    <row r="406" spans="1:41" x14ac:dyDescent="0.2">
      <c r="A406" s="316" t="s">
        <v>73</v>
      </c>
      <c r="B406" s="326" t="s">
        <v>485</v>
      </c>
      <c r="C406" s="327"/>
      <c r="D406" s="316">
        <v>208053</v>
      </c>
      <c r="E406" s="325">
        <v>13</v>
      </c>
      <c r="F406" s="257">
        <v>1575</v>
      </c>
      <c r="G406" s="261">
        <v>1575</v>
      </c>
      <c r="H406" s="257">
        <v>3150</v>
      </c>
      <c r="I406" s="261">
        <v>3150</v>
      </c>
      <c r="J406" s="257"/>
      <c r="K406" s="261"/>
      <c r="L406" s="257"/>
      <c r="M406" s="261"/>
      <c r="N406" s="283"/>
      <c r="O406" s="258"/>
      <c r="P406" s="259"/>
      <c r="Q406" s="261"/>
      <c r="R406" s="260"/>
      <c r="S406" s="262"/>
      <c r="T406" s="259"/>
      <c r="U406" s="261"/>
      <c r="V406" s="260"/>
      <c r="W406" s="262"/>
      <c r="X406" s="257"/>
      <c r="Y406" s="261"/>
      <c r="Z406" s="260"/>
      <c r="AA406" s="258"/>
      <c r="AB406" s="257"/>
      <c r="AC406" s="261"/>
      <c r="AD406" s="260"/>
      <c r="AE406" s="262"/>
      <c r="AF406" s="259"/>
      <c r="AG406" s="261"/>
      <c r="AH406" s="260"/>
      <c r="AI406" s="258"/>
      <c r="AJ406" s="260"/>
      <c r="AK406" s="261"/>
      <c r="AL406" s="260"/>
      <c r="AM406" s="258"/>
      <c r="AN406" s="260"/>
      <c r="AO406" s="258"/>
    </row>
    <row r="407" spans="1:41" x14ac:dyDescent="0.2">
      <c r="A407" s="316" t="s">
        <v>73</v>
      </c>
      <c r="B407" s="326" t="s">
        <v>486</v>
      </c>
      <c r="C407" s="327"/>
      <c r="D407" s="316">
        <v>418296</v>
      </c>
      <c r="E407" s="325">
        <v>13</v>
      </c>
      <c r="F407" s="257">
        <v>1350</v>
      </c>
      <c r="G407" s="261">
        <v>1350</v>
      </c>
      <c r="H407" s="257">
        <v>2700</v>
      </c>
      <c r="I407" s="261">
        <v>2700</v>
      </c>
      <c r="J407" s="257"/>
      <c r="K407" s="261"/>
      <c r="L407" s="257"/>
      <c r="M407" s="261"/>
      <c r="N407" s="283"/>
      <c r="O407" s="258"/>
      <c r="P407" s="259"/>
      <c r="Q407" s="261"/>
      <c r="R407" s="260"/>
      <c r="S407" s="262"/>
      <c r="T407" s="259"/>
      <c r="U407" s="261"/>
      <c r="V407" s="260"/>
      <c r="W407" s="262"/>
      <c r="X407" s="257"/>
      <c r="Y407" s="261"/>
      <c r="Z407" s="260"/>
      <c r="AA407" s="258"/>
      <c r="AB407" s="257"/>
      <c r="AC407" s="261"/>
      <c r="AD407" s="260"/>
      <c r="AE407" s="262"/>
      <c r="AF407" s="259"/>
      <c r="AG407" s="261"/>
      <c r="AH407" s="260"/>
      <c r="AI407" s="258"/>
      <c r="AJ407" s="260"/>
      <c r="AK407" s="261"/>
      <c r="AL407" s="260"/>
      <c r="AM407" s="258"/>
      <c r="AN407" s="260"/>
      <c r="AO407" s="258"/>
    </row>
    <row r="408" spans="1:41" x14ac:dyDescent="0.2">
      <c r="A408" s="316" t="s">
        <v>73</v>
      </c>
      <c r="B408" s="326" t="s">
        <v>487</v>
      </c>
      <c r="C408" s="327"/>
      <c r="D408" s="316">
        <v>421540</v>
      </c>
      <c r="E408" s="325">
        <v>13</v>
      </c>
      <c r="F408" s="257">
        <v>1350</v>
      </c>
      <c r="G408" s="261">
        <v>1350</v>
      </c>
      <c r="H408" s="257">
        <v>2700</v>
      </c>
      <c r="I408" s="261">
        <v>2700</v>
      </c>
      <c r="J408" s="257"/>
      <c r="K408" s="261"/>
      <c r="L408" s="257"/>
      <c r="M408" s="261"/>
      <c r="N408" s="283"/>
      <c r="O408" s="258"/>
      <c r="P408" s="259"/>
      <c r="Q408" s="261"/>
      <c r="R408" s="260"/>
      <c r="S408" s="262"/>
      <c r="T408" s="259"/>
      <c r="U408" s="261"/>
      <c r="V408" s="260"/>
      <c r="W408" s="262"/>
      <c r="X408" s="257"/>
      <c r="Y408" s="261"/>
      <c r="Z408" s="260"/>
      <c r="AA408" s="258"/>
      <c r="AB408" s="257"/>
      <c r="AC408" s="261"/>
      <c r="AD408" s="260"/>
      <c r="AE408" s="262"/>
      <c r="AF408" s="259"/>
      <c r="AG408" s="261"/>
      <c r="AH408" s="260"/>
      <c r="AI408" s="258"/>
      <c r="AJ408" s="260"/>
      <c r="AK408" s="261"/>
      <c r="AL408" s="260"/>
      <c r="AM408" s="258"/>
      <c r="AN408" s="260"/>
      <c r="AO408" s="258"/>
    </row>
    <row r="409" spans="1:41" x14ac:dyDescent="0.2">
      <c r="A409" s="316" t="s">
        <v>73</v>
      </c>
      <c r="B409" s="326" t="s">
        <v>488</v>
      </c>
      <c r="C409" s="327"/>
      <c r="D409" s="316">
        <v>421559</v>
      </c>
      <c r="E409" s="325">
        <v>13</v>
      </c>
      <c r="F409" s="257">
        <v>1350</v>
      </c>
      <c r="G409" s="261">
        <v>1350</v>
      </c>
      <c r="H409" s="257">
        <v>2700</v>
      </c>
      <c r="I409" s="261">
        <v>2700</v>
      </c>
      <c r="J409" s="257"/>
      <c r="K409" s="261"/>
      <c r="L409" s="257"/>
      <c r="M409" s="261"/>
      <c r="N409" s="283"/>
      <c r="O409" s="258"/>
      <c r="P409" s="259"/>
      <c r="Q409" s="261"/>
      <c r="R409" s="260"/>
      <c r="S409" s="262"/>
      <c r="T409" s="259"/>
      <c r="U409" s="261"/>
      <c r="V409" s="260"/>
      <c r="W409" s="262"/>
      <c r="X409" s="257"/>
      <c r="Y409" s="261"/>
      <c r="Z409" s="260"/>
      <c r="AA409" s="258"/>
      <c r="AB409" s="257"/>
      <c r="AC409" s="261"/>
      <c r="AD409" s="260"/>
      <c r="AE409" s="262"/>
      <c r="AF409" s="259"/>
      <c r="AG409" s="261"/>
      <c r="AH409" s="260"/>
      <c r="AI409" s="258"/>
      <c r="AJ409" s="260"/>
      <c r="AK409" s="261"/>
      <c r="AL409" s="260"/>
      <c r="AM409" s="258"/>
      <c r="AN409" s="260"/>
      <c r="AO409" s="258"/>
    </row>
    <row r="410" spans="1:41" x14ac:dyDescent="0.2">
      <c r="A410" s="316" t="s">
        <v>73</v>
      </c>
      <c r="B410" s="326" t="s">
        <v>489</v>
      </c>
      <c r="C410" s="327"/>
      <c r="D410" s="316">
        <v>208026</v>
      </c>
      <c r="E410" s="325">
        <v>13</v>
      </c>
      <c r="F410" s="257">
        <v>1350</v>
      </c>
      <c r="G410" s="261">
        <v>1350</v>
      </c>
      <c r="H410" s="257">
        <v>2700</v>
      </c>
      <c r="I410" s="261">
        <v>2700</v>
      </c>
      <c r="J410" s="257"/>
      <c r="K410" s="261"/>
      <c r="L410" s="257"/>
      <c r="M410" s="261"/>
      <c r="N410" s="283"/>
      <c r="O410" s="258"/>
      <c r="P410" s="259"/>
      <c r="Q410" s="261"/>
      <c r="R410" s="260"/>
      <c r="S410" s="262"/>
      <c r="T410" s="259"/>
      <c r="U410" s="261"/>
      <c r="V410" s="260"/>
      <c r="W410" s="262"/>
      <c r="X410" s="257"/>
      <c r="Y410" s="261"/>
      <c r="Z410" s="260"/>
      <c r="AA410" s="258"/>
      <c r="AB410" s="257"/>
      <c r="AC410" s="261"/>
      <c r="AD410" s="260"/>
      <c r="AE410" s="262"/>
      <c r="AF410" s="259"/>
      <c r="AG410" s="261"/>
      <c r="AH410" s="260"/>
      <c r="AI410" s="258"/>
      <c r="AJ410" s="260"/>
      <c r="AK410" s="261"/>
      <c r="AL410" s="260"/>
      <c r="AM410" s="258"/>
      <c r="AN410" s="260"/>
      <c r="AO410" s="258"/>
    </row>
    <row r="411" spans="1:41" x14ac:dyDescent="0.2">
      <c r="A411" s="316" t="s">
        <v>73</v>
      </c>
      <c r="B411" s="326" t="s">
        <v>490</v>
      </c>
      <c r="C411" s="327"/>
      <c r="D411" s="316">
        <v>375692</v>
      </c>
      <c r="E411" s="325">
        <v>13</v>
      </c>
      <c r="F411" s="257">
        <v>1125</v>
      </c>
      <c r="G411" s="261">
        <v>1125</v>
      </c>
      <c r="H411" s="257">
        <v>2250</v>
      </c>
      <c r="I411" s="261">
        <v>2250</v>
      </c>
      <c r="J411" s="257"/>
      <c r="K411" s="261"/>
      <c r="L411" s="257"/>
      <c r="M411" s="261"/>
      <c r="N411" s="283"/>
      <c r="O411" s="258"/>
      <c r="P411" s="259"/>
      <c r="Q411" s="261"/>
      <c r="R411" s="260"/>
      <c r="S411" s="262"/>
      <c r="T411" s="259"/>
      <c r="U411" s="261"/>
      <c r="V411" s="260"/>
      <c r="W411" s="262"/>
      <c r="X411" s="257"/>
      <c r="Y411" s="261"/>
      <c r="Z411" s="260"/>
      <c r="AA411" s="258"/>
      <c r="AB411" s="257"/>
      <c r="AC411" s="261"/>
      <c r="AD411" s="260"/>
      <c r="AE411" s="262"/>
      <c r="AF411" s="259"/>
      <c r="AG411" s="261"/>
      <c r="AH411" s="260"/>
      <c r="AI411" s="258"/>
      <c r="AJ411" s="260"/>
      <c r="AK411" s="261"/>
      <c r="AL411" s="260"/>
      <c r="AM411" s="258"/>
      <c r="AN411" s="260"/>
      <c r="AO411" s="258"/>
    </row>
    <row r="412" spans="1:41" x14ac:dyDescent="0.2">
      <c r="A412" s="316" t="s">
        <v>73</v>
      </c>
      <c r="B412" s="326" t="s">
        <v>491</v>
      </c>
      <c r="C412" s="327"/>
      <c r="D412" s="316">
        <v>375708</v>
      </c>
      <c r="E412" s="325">
        <v>13</v>
      </c>
      <c r="F412" s="257">
        <v>1125</v>
      </c>
      <c r="G412" s="261">
        <v>1125</v>
      </c>
      <c r="H412" s="257">
        <v>2250</v>
      </c>
      <c r="I412" s="261">
        <v>2250</v>
      </c>
      <c r="J412" s="257"/>
      <c r="K412" s="261"/>
      <c r="L412" s="257"/>
      <c r="M412" s="261"/>
      <c r="N412" s="283"/>
      <c r="O412" s="258"/>
      <c r="P412" s="259"/>
      <c r="Q412" s="261"/>
      <c r="R412" s="260"/>
      <c r="S412" s="262"/>
      <c r="T412" s="259"/>
      <c r="U412" s="261"/>
      <c r="V412" s="260"/>
      <c r="W412" s="262"/>
      <c r="X412" s="257"/>
      <c r="Y412" s="261"/>
      <c r="Z412" s="260"/>
      <c r="AA412" s="258"/>
      <c r="AB412" s="257"/>
      <c r="AC412" s="261"/>
      <c r="AD412" s="260"/>
      <c r="AE412" s="262"/>
      <c r="AF412" s="259"/>
      <c r="AG412" s="261"/>
      <c r="AH412" s="260"/>
      <c r="AI412" s="258"/>
      <c r="AJ412" s="260"/>
      <c r="AK412" s="261"/>
      <c r="AL412" s="260"/>
      <c r="AM412" s="258"/>
      <c r="AN412" s="260"/>
      <c r="AO412" s="258"/>
    </row>
    <row r="413" spans="1:41" x14ac:dyDescent="0.2">
      <c r="A413" s="316" t="s">
        <v>73</v>
      </c>
      <c r="B413" s="326" t="s">
        <v>492</v>
      </c>
      <c r="C413" s="327"/>
      <c r="D413" s="316">
        <v>375717</v>
      </c>
      <c r="E413" s="325">
        <v>13</v>
      </c>
      <c r="F413" s="257">
        <v>1125</v>
      </c>
      <c r="G413" s="261">
        <v>1125</v>
      </c>
      <c r="H413" s="257">
        <v>2250</v>
      </c>
      <c r="I413" s="261">
        <v>2250</v>
      </c>
      <c r="J413" s="257"/>
      <c r="K413" s="261"/>
      <c r="L413" s="257"/>
      <c r="M413" s="261"/>
      <c r="N413" s="283"/>
      <c r="O413" s="258"/>
      <c r="P413" s="259"/>
      <c r="Q413" s="261"/>
      <c r="R413" s="260"/>
      <c r="S413" s="262"/>
      <c r="T413" s="259"/>
      <c r="U413" s="261"/>
      <c r="V413" s="260"/>
      <c r="W413" s="262"/>
      <c r="X413" s="257"/>
      <c r="Y413" s="261"/>
      <c r="Z413" s="260"/>
      <c r="AA413" s="258"/>
      <c r="AB413" s="257"/>
      <c r="AC413" s="261"/>
      <c r="AD413" s="260"/>
      <c r="AE413" s="262"/>
      <c r="AF413" s="259"/>
      <c r="AG413" s="261"/>
      <c r="AH413" s="260"/>
      <c r="AI413" s="258"/>
      <c r="AJ413" s="260"/>
      <c r="AK413" s="261"/>
      <c r="AL413" s="260"/>
      <c r="AM413" s="258"/>
      <c r="AN413" s="260"/>
      <c r="AO413" s="258"/>
    </row>
    <row r="414" spans="1:41" x14ac:dyDescent="0.2">
      <c r="A414" s="316" t="s">
        <v>73</v>
      </c>
      <c r="B414" s="326" t="s">
        <v>493</v>
      </c>
      <c r="C414" s="327"/>
      <c r="D414" s="316">
        <v>375735</v>
      </c>
      <c r="E414" s="325">
        <v>13</v>
      </c>
      <c r="F414" s="257">
        <v>1125</v>
      </c>
      <c r="G414" s="261">
        <v>1125</v>
      </c>
      <c r="H414" s="257">
        <v>2250</v>
      </c>
      <c r="I414" s="261">
        <v>2250</v>
      </c>
      <c r="J414" s="257"/>
      <c r="K414" s="261"/>
      <c r="L414" s="257"/>
      <c r="M414" s="261"/>
      <c r="N414" s="283"/>
      <c r="O414" s="258"/>
      <c r="P414" s="259"/>
      <c r="Q414" s="261"/>
      <c r="R414" s="260"/>
      <c r="S414" s="262"/>
      <c r="T414" s="259"/>
      <c r="U414" s="261"/>
      <c r="V414" s="260"/>
      <c r="W414" s="262"/>
      <c r="X414" s="257"/>
      <c r="Y414" s="261"/>
      <c r="Z414" s="260"/>
      <c r="AA414" s="258"/>
      <c r="AB414" s="257"/>
      <c r="AC414" s="261"/>
      <c r="AD414" s="260"/>
      <c r="AE414" s="262"/>
      <c r="AF414" s="259"/>
      <c r="AG414" s="261"/>
      <c r="AH414" s="260"/>
      <c r="AI414" s="258"/>
      <c r="AJ414" s="260"/>
      <c r="AK414" s="261"/>
      <c r="AL414" s="260"/>
      <c r="AM414" s="258"/>
      <c r="AN414" s="260"/>
      <c r="AO414" s="258"/>
    </row>
    <row r="415" spans="1:41" x14ac:dyDescent="0.2">
      <c r="A415" s="316" t="s">
        <v>73</v>
      </c>
      <c r="B415" s="326" t="s">
        <v>494</v>
      </c>
      <c r="C415" s="327"/>
      <c r="D415" s="316">
        <v>375726</v>
      </c>
      <c r="E415" s="325">
        <v>13</v>
      </c>
      <c r="F415" s="257">
        <v>1125</v>
      </c>
      <c r="G415" s="261">
        <v>1125</v>
      </c>
      <c r="H415" s="257">
        <v>2250</v>
      </c>
      <c r="I415" s="261">
        <v>2250</v>
      </c>
      <c r="J415" s="257"/>
      <c r="K415" s="261"/>
      <c r="L415" s="257"/>
      <c r="M415" s="261"/>
      <c r="N415" s="283"/>
      <c r="O415" s="258"/>
      <c r="P415" s="259"/>
      <c r="Q415" s="261"/>
      <c r="R415" s="260"/>
      <c r="S415" s="262"/>
      <c r="T415" s="259"/>
      <c r="U415" s="261"/>
      <c r="V415" s="260"/>
      <c r="W415" s="262"/>
      <c r="X415" s="257"/>
      <c r="Y415" s="261"/>
      <c r="Z415" s="260"/>
      <c r="AA415" s="258"/>
      <c r="AB415" s="257"/>
      <c r="AC415" s="261"/>
      <c r="AD415" s="260"/>
      <c r="AE415" s="262"/>
      <c r="AF415" s="259"/>
      <c r="AG415" s="261"/>
      <c r="AH415" s="260"/>
      <c r="AI415" s="258"/>
      <c r="AJ415" s="260"/>
      <c r="AK415" s="261"/>
      <c r="AL415" s="260"/>
      <c r="AM415" s="258"/>
      <c r="AN415" s="260"/>
      <c r="AO415" s="258"/>
    </row>
    <row r="416" spans="1:41" x14ac:dyDescent="0.2">
      <c r="A416" s="316" t="s">
        <v>73</v>
      </c>
      <c r="B416" s="326" t="s">
        <v>495</v>
      </c>
      <c r="C416" s="327"/>
      <c r="D416" s="316">
        <v>375744</v>
      </c>
      <c r="E416" s="325">
        <v>13</v>
      </c>
      <c r="F416" s="257">
        <v>1125</v>
      </c>
      <c r="G416" s="258">
        <v>1125</v>
      </c>
      <c r="H416" s="259">
        <v>2250</v>
      </c>
      <c r="I416" s="261">
        <v>2250</v>
      </c>
      <c r="J416" s="257"/>
      <c r="K416" s="261"/>
      <c r="L416" s="257"/>
      <c r="M416" s="261"/>
      <c r="N416" s="283"/>
      <c r="O416" s="258"/>
      <c r="P416" s="259"/>
      <c r="Q416" s="261"/>
      <c r="R416" s="260"/>
      <c r="S416" s="262"/>
      <c r="T416" s="259"/>
      <c r="U416" s="261"/>
      <c r="V416" s="260"/>
      <c r="W416" s="262"/>
      <c r="X416" s="257"/>
      <c r="Y416" s="261"/>
      <c r="Z416" s="260"/>
      <c r="AA416" s="258"/>
      <c r="AB416" s="257"/>
      <c r="AC416" s="261"/>
      <c r="AD416" s="260"/>
      <c r="AE416" s="262"/>
      <c r="AF416" s="259"/>
      <c r="AG416" s="261"/>
      <c r="AH416" s="260"/>
      <c r="AI416" s="258"/>
      <c r="AJ416" s="260"/>
      <c r="AK416" s="261"/>
      <c r="AL416" s="260"/>
      <c r="AM416" s="258"/>
      <c r="AN416" s="260"/>
      <c r="AO416" s="258"/>
    </row>
    <row r="417" spans="1:41" x14ac:dyDescent="0.2">
      <c r="A417" s="316" t="s">
        <v>73</v>
      </c>
      <c r="B417" s="326" t="s">
        <v>496</v>
      </c>
      <c r="C417" s="327"/>
      <c r="D417" s="316">
        <v>375753</v>
      </c>
      <c r="E417" s="325">
        <v>13</v>
      </c>
      <c r="F417" s="257">
        <v>1125</v>
      </c>
      <c r="G417" s="258">
        <v>1125</v>
      </c>
      <c r="H417" s="259">
        <v>2250</v>
      </c>
      <c r="I417" s="261">
        <v>2250</v>
      </c>
      <c r="J417" s="257"/>
      <c r="K417" s="261"/>
      <c r="L417" s="257"/>
      <c r="M417" s="261"/>
      <c r="N417" s="283"/>
      <c r="O417" s="258"/>
      <c r="P417" s="259"/>
      <c r="Q417" s="261"/>
      <c r="R417" s="260"/>
      <c r="S417" s="262"/>
      <c r="T417" s="259"/>
      <c r="U417" s="261"/>
      <c r="V417" s="260"/>
      <c r="W417" s="262"/>
      <c r="X417" s="257"/>
      <c r="Y417" s="261"/>
      <c r="Z417" s="260"/>
      <c r="AA417" s="258"/>
      <c r="AB417" s="257"/>
      <c r="AC417" s="261"/>
      <c r="AD417" s="260"/>
      <c r="AE417" s="262"/>
      <c r="AF417" s="259"/>
      <c r="AG417" s="261"/>
      <c r="AH417" s="260"/>
      <c r="AI417" s="258"/>
      <c r="AJ417" s="260"/>
      <c r="AK417" s="261"/>
      <c r="AL417" s="260"/>
      <c r="AM417" s="258"/>
      <c r="AN417" s="260"/>
      <c r="AO417" s="258"/>
    </row>
    <row r="418" spans="1:41" x14ac:dyDescent="0.2">
      <c r="A418" s="316" t="s">
        <v>73</v>
      </c>
      <c r="B418" s="326" t="s">
        <v>497</v>
      </c>
      <c r="C418" s="327"/>
      <c r="D418" s="316">
        <v>405748</v>
      </c>
      <c r="E418" s="325">
        <v>13</v>
      </c>
      <c r="F418" s="257">
        <v>1125</v>
      </c>
      <c r="G418" s="258">
        <v>1125</v>
      </c>
      <c r="H418" s="259">
        <v>2250</v>
      </c>
      <c r="I418" s="261">
        <v>2250</v>
      </c>
      <c r="J418" s="257"/>
      <c r="K418" s="261"/>
      <c r="L418" s="257"/>
      <c r="M418" s="261"/>
      <c r="N418" s="283"/>
      <c r="O418" s="258"/>
      <c r="P418" s="259"/>
      <c r="Q418" s="261"/>
      <c r="R418" s="260"/>
      <c r="S418" s="262"/>
      <c r="T418" s="259"/>
      <c r="U418" s="261"/>
      <c r="V418" s="260"/>
      <c r="W418" s="262"/>
      <c r="X418" s="257"/>
      <c r="Y418" s="261"/>
      <c r="Z418" s="260"/>
      <c r="AA418" s="258"/>
      <c r="AB418" s="257"/>
      <c r="AC418" s="261"/>
      <c r="AD418" s="260"/>
      <c r="AE418" s="262"/>
      <c r="AF418" s="259"/>
      <c r="AG418" s="261"/>
      <c r="AH418" s="260"/>
      <c r="AI418" s="258"/>
      <c r="AJ418" s="260"/>
      <c r="AK418" s="261"/>
      <c r="AL418" s="260"/>
      <c r="AM418" s="258"/>
      <c r="AN418" s="260"/>
      <c r="AO418" s="258"/>
    </row>
    <row r="419" spans="1:41" x14ac:dyDescent="0.2">
      <c r="A419" s="316" t="s">
        <v>73</v>
      </c>
      <c r="B419" s="326" t="s">
        <v>498</v>
      </c>
      <c r="C419" s="327"/>
      <c r="D419" s="316">
        <v>375762</v>
      </c>
      <c r="E419" s="325">
        <v>13</v>
      </c>
      <c r="F419" s="257">
        <v>1125</v>
      </c>
      <c r="G419" s="258">
        <v>1125</v>
      </c>
      <c r="H419" s="259">
        <v>2250</v>
      </c>
      <c r="I419" s="261">
        <v>2250</v>
      </c>
      <c r="J419" s="257"/>
      <c r="K419" s="261"/>
      <c r="L419" s="257"/>
      <c r="M419" s="261"/>
      <c r="N419" s="283"/>
      <c r="O419" s="258"/>
      <c r="P419" s="259"/>
      <c r="Q419" s="261"/>
      <c r="R419" s="260"/>
      <c r="S419" s="262"/>
      <c r="T419" s="259"/>
      <c r="U419" s="261"/>
      <c r="V419" s="260"/>
      <c r="W419" s="262"/>
      <c r="X419" s="257"/>
      <c r="Y419" s="261"/>
      <c r="Z419" s="260"/>
      <c r="AA419" s="258"/>
      <c r="AB419" s="257"/>
      <c r="AC419" s="261"/>
      <c r="AD419" s="260"/>
      <c r="AE419" s="262"/>
      <c r="AF419" s="259"/>
      <c r="AG419" s="261"/>
      <c r="AH419" s="260"/>
      <c r="AI419" s="258"/>
      <c r="AJ419" s="260"/>
      <c r="AK419" s="261"/>
      <c r="AL419" s="260"/>
      <c r="AM419" s="258"/>
      <c r="AN419" s="260"/>
      <c r="AO419" s="258"/>
    </row>
    <row r="420" spans="1:41" x14ac:dyDescent="0.2">
      <c r="A420" s="316" t="s">
        <v>73</v>
      </c>
      <c r="B420" s="326" t="s">
        <v>499</v>
      </c>
      <c r="C420" s="327"/>
      <c r="D420" s="316">
        <v>365480</v>
      </c>
      <c r="E420" s="325">
        <v>13</v>
      </c>
      <c r="F420" s="257">
        <v>1800</v>
      </c>
      <c r="G420" s="258">
        <v>1800</v>
      </c>
      <c r="H420" s="259">
        <v>3600</v>
      </c>
      <c r="I420" s="261">
        <v>3600</v>
      </c>
      <c r="J420" s="257"/>
      <c r="K420" s="261"/>
      <c r="L420" s="257"/>
      <c r="M420" s="261"/>
      <c r="N420" s="283"/>
      <c r="O420" s="258"/>
      <c r="P420" s="259"/>
      <c r="Q420" s="261"/>
      <c r="R420" s="260"/>
      <c r="S420" s="262"/>
      <c r="T420" s="259"/>
      <c r="U420" s="261"/>
      <c r="V420" s="260"/>
      <c r="W420" s="262"/>
      <c r="X420" s="257"/>
      <c r="Y420" s="261"/>
      <c r="Z420" s="260"/>
      <c r="AA420" s="258"/>
      <c r="AB420" s="257"/>
      <c r="AC420" s="261"/>
      <c r="AD420" s="260"/>
      <c r="AE420" s="262"/>
      <c r="AF420" s="259"/>
      <c r="AG420" s="261"/>
      <c r="AH420" s="260"/>
      <c r="AI420" s="258"/>
      <c r="AJ420" s="260"/>
      <c r="AK420" s="261"/>
      <c r="AL420" s="260"/>
      <c r="AM420" s="258"/>
      <c r="AN420" s="260"/>
      <c r="AO420" s="258"/>
    </row>
    <row r="421" spans="1:41" x14ac:dyDescent="0.2">
      <c r="A421" s="316" t="s">
        <v>73</v>
      </c>
      <c r="B421" s="326" t="s">
        <v>500</v>
      </c>
      <c r="C421" s="327"/>
      <c r="D421" s="316">
        <v>418320</v>
      </c>
      <c r="E421" s="325">
        <v>13</v>
      </c>
      <c r="F421" s="257">
        <v>900</v>
      </c>
      <c r="G421" s="258">
        <v>900</v>
      </c>
      <c r="H421" s="259">
        <v>900</v>
      </c>
      <c r="I421" s="261">
        <v>900</v>
      </c>
      <c r="J421" s="257"/>
      <c r="K421" s="261"/>
      <c r="L421" s="257"/>
      <c r="M421" s="261"/>
      <c r="N421" s="283"/>
      <c r="O421" s="258"/>
      <c r="P421" s="259"/>
      <c r="Q421" s="261"/>
      <c r="R421" s="260"/>
      <c r="S421" s="262"/>
      <c r="T421" s="259"/>
      <c r="U421" s="261"/>
      <c r="V421" s="260"/>
      <c r="W421" s="262"/>
      <c r="X421" s="257"/>
      <c r="Y421" s="261"/>
      <c r="Z421" s="260"/>
      <c r="AA421" s="258"/>
      <c r="AB421" s="257"/>
      <c r="AC421" s="261"/>
      <c r="AD421" s="260"/>
      <c r="AE421" s="262"/>
      <c r="AF421" s="259"/>
      <c r="AG421" s="261"/>
      <c r="AH421" s="260"/>
      <c r="AI421" s="258"/>
      <c r="AJ421" s="260"/>
      <c r="AK421" s="261"/>
      <c r="AL421" s="260"/>
      <c r="AM421" s="258"/>
      <c r="AN421" s="260"/>
      <c r="AO421" s="258"/>
    </row>
    <row r="422" spans="1:41" x14ac:dyDescent="0.2">
      <c r="A422" s="316" t="s">
        <v>73</v>
      </c>
      <c r="B422" s="326" t="s">
        <v>501</v>
      </c>
      <c r="C422" s="327"/>
      <c r="D422" s="316">
        <v>431017</v>
      </c>
      <c r="E422" s="325">
        <v>13</v>
      </c>
      <c r="F422" s="257">
        <v>1500</v>
      </c>
      <c r="G422" s="258">
        <v>1500</v>
      </c>
      <c r="H422" s="259">
        <v>1500</v>
      </c>
      <c r="I422" s="261">
        <v>1500</v>
      </c>
      <c r="J422" s="257"/>
      <c r="K422" s="261"/>
      <c r="L422" s="257"/>
      <c r="M422" s="261"/>
      <c r="N422" s="283"/>
      <c r="O422" s="258"/>
      <c r="P422" s="259"/>
      <c r="Q422" s="261"/>
      <c r="R422" s="260"/>
      <c r="S422" s="262"/>
      <c r="T422" s="259"/>
      <c r="U422" s="261"/>
      <c r="V422" s="260"/>
      <c r="W422" s="262"/>
      <c r="X422" s="257"/>
      <c r="Y422" s="261"/>
      <c r="Z422" s="260"/>
      <c r="AA422" s="258"/>
      <c r="AB422" s="257"/>
      <c r="AC422" s="261"/>
      <c r="AD422" s="260"/>
      <c r="AE422" s="262"/>
      <c r="AF422" s="259"/>
      <c r="AG422" s="261"/>
      <c r="AH422" s="260"/>
      <c r="AI422" s="258"/>
      <c r="AJ422" s="260"/>
      <c r="AK422" s="261"/>
      <c r="AL422" s="260"/>
      <c r="AM422" s="258"/>
      <c r="AN422" s="260"/>
      <c r="AO422" s="258"/>
    </row>
    <row r="423" spans="1:41" x14ac:dyDescent="0.2">
      <c r="A423" s="316" t="s">
        <v>73</v>
      </c>
      <c r="B423" s="317" t="s">
        <v>502</v>
      </c>
      <c r="C423" s="318"/>
      <c r="D423" s="319">
        <v>248606</v>
      </c>
      <c r="E423" s="320">
        <v>13</v>
      </c>
      <c r="F423" s="257">
        <v>1080</v>
      </c>
      <c r="G423" s="258">
        <v>1800</v>
      </c>
      <c r="H423" s="259">
        <v>1080</v>
      </c>
      <c r="I423" s="261">
        <v>1800</v>
      </c>
      <c r="J423" s="257"/>
      <c r="K423" s="261"/>
      <c r="L423" s="257"/>
      <c r="M423" s="261"/>
      <c r="N423" s="283"/>
      <c r="O423" s="258"/>
      <c r="P423" s="259"/>
      <c r="Q423" s="261"/>
      <c r="R423" s="260"/>
      <c r="S423" s="262"/>
      <c r="T423" s="259"/>
      <c r="U423" s="261"/>
      <c r="V423" s="260"/>
      <c r="W423" s="262"/>
      <c r="X423" s="257"/>
      <c r="Y423" s="261"/>
      <c r="Z423" s="260"/>
      <c r="AA423" s="258"/>
      <c r="AB423" s="257"/>
      <c r="AC423" s="261"/>
      <c r="AD423" s="260"/>
      <c r="AE423" s="262"/>
      <c r="AF423" s="259"/>
      <c r="AG423" s="261"/>
      <c r="AH423" s="260"/>
      <c r="AI423" s="258"/>
      <c r="AJ423" s="260"/>
      <c r="AK423" s="261"/>
      <c r="AL423" s="260"/>
      <c r="AM423" s="258"/>
      <c r="AN423" s="260"/>
      <c r="AO423" s="258"/>
    </row>
    <row r="424" spans="1:41" x14ac:dyDescent="0.2">
      <c r="A424" s="316" t="s">
        <v>73</v>
      </c>
      <c r="B424" s="326" t="s">
        <v>503</v>
      </c>
      <c r="C424" s="327"/>
      <c r="D424" s="316">
        <v>420459</v>
      </c>
      <c r="E424" s="325">
        <v>13</v>
      </c>
      <c r="F424" s="257">
        <v>1350</v>
      </c>
      <c r="G424" s="258">
        <v>1350</v>
      </c>
      <c r="H424" s="259">
        <v>2700</v>
      </c>
      <c r="I424" s="261">
        <v>2700</v>
      </c>
      <c r="J424" s="257"/>
      <c r="K424" s="261"/>
      <c r="L424" s="257"/>
      <c r="M424" s="261"/>
      <c r="N424" s="283"/>
      <c r="O424" s="258"/>
      <c r="P424" s="259"/>
      <c r="Q424" s="261"/>
      <c r="R424" s="260"/>
      <c r="S424" s="262"/>
      <c r="T424" s="259"/>
      <c r="U424" s="261"/>
      <c r="V424" s="260"/>
      <c r="W424" s="262"/>
      <c r="X424" s="257"/>
      <c r="Y424" s="261"/>
      <c r="Z424" s="260"/>
      <c r="AA424" s="258"/>
      <c r="AB424" s="257"/>
      <c r="AC424" s="261"/>
      <c r="AD424" s="260"/>
      <c r="AE424" s="262"/>
      <c r="AF424" s="259"/>
      <c r="AG424" s="261"/>
      <c r="AH424" s="260"/>
      <c r="AI424" s="258"/>
      <c r="AJ424" s="260"/>
      <c r="AK424" s="261"/>
      <c r="AL424" s="260"/>
      <c r="AM424" s="258"/>
      <c r="AN424" s="260"/>
      <c r="AO424" s="258"/>
    </row>
    <row r="425" spans="1:41" x14ac:dyDescent="0.2">
      <c r="A425" s="330" t="s">
        <v>73</v>
      </c>
      <c r="B425" s="331" t="s">
        <v>504</v>
      </c>
      <c r="C425" s="332" t="s">
        <v>505</v>
      </c>
      <c r="D425" s="333" t="s">
        <v>506</v>
      </c>
      <c r="E425" s="405">
        <v>13</v>
      </c>
      <c r="F425" s="257">
        <v>1350</v>
      </c>
      <c r="G425" s="258">
        <v>1350</v>
      </c>
      <c r="H425" s="259">
        <v>2700</v>
      </c>
      <c r="I425" s="261">
        <v>2700</v>
      </c>
      <c r="J425" s="257"/>
      <c r="K425" s="261"/>
      <c r="L425" s="257"/>
      <c r="M425" s="261"/>
      <c r="N425" s="283"/>
      <c r="O425" s="258"/>
      <c r="P425" s="259"/>
      <c r="Q425" s="261"/>
      <c r="R425" s="260"/>
      <c r="S425" s="262"/>
      <c r="T425" s="259"/>
      <c r="U425" s="261"/>
      <c r="V425" s="260"/>
      <c r="W425" s="262"/>
      <c r="X425" s="257"/>
      <c r="Y425" s="261"/>
      <c r="Z425" s="260"/>
      <c r="AA425" s="258"/>
      <c r="AB425" s="257"/>
      <c r="AC425" s="261"/>
      <c r="AD425" s="260"/>
      <c r="AE425" s="262"/>
      <c r="AF425" s="259"/>
      <c r="AG425" s="261"/>
      <c r="AH425" s="260"/>
      <c r="AI425" s="258"/>
      <c r="AJ425" s="260"/>
      <c r="AK425" s="261"/>
      <c r="AL425" s="260"/>
      <c r="AM425" s="258"/>
      <c r="AN425" s="260"/>
      <c r="AO425" s="258"/>
    </row>
    <row r="426" spans="1:41" x14ac:dyDescent="0.2">
      <c r="A426" s="316" t="s">
        <v>73</v>
      </c>
      <c r="B426" s="326" t="s">
        <v>507</v>
      </c>
      <c r="C426" s="327"/>
      <c r="D426" s="316">
        <v>432074</v>
      </c>
      <c r="E426" s="325">
        <v>13</v>
      </c>
      <c r="F426" s="257">
        <v>1350</v>
      </c>
      <c r="G426" s="258">
        <v>1350</v>
      </c>
      <c r="H426" s="259">
        <v>2700</v>
      </c>
      <c r="I426" s="261">
        <v>2700</v>
      </c>
      <c r="J426" s="257"/>
      <c r="K426" s="261"/>
      <c r="L426" s="257"/>
      <c r="M426" s="261"/>
      <c r="N426" s="283"/>
      <c r="O426" s="258"/>
      <c r="P426" s="259"/>
      <c r="Q426" s="261"/>
      <c r="R426" s="260"/>
      <c r="S426" s="262"/>
      <c r="T426" s="259"/>
      <c r="U426" s="261"/>
      <c r="V426" s="260"/>
      <c r="W426" s="262"/>
      <c r="X426" s="257"/>
      <c r="Y426" s="261"/>
      <c r="Z426" s="260"/>
      <c r="AA426" s="258"/>
      <c r="AB426" s="257"/>
      <c r="AC426" s="261"/>
      <c r="AD426" s="260"/>
      <c r="AE426" s="262"/>
      <c r="AF426" s="259"/>
      <c r="AG426" s="261"/>
      <c r="AH426" s="260"/>
      <c r="AI426" s="258"/>
      <c r="AJ426" s="260"/>
      <c r="AK426" s="261"/>
      <c r="AL426" s="260"/>
      <c r="AM426" s="258"/>
      <c r="AN426" s="260"/>
      <c r="AO426" s="258"/>
    </row>
    <row r="427" spans="1:41" x14ac:dyDescent="0.2">
      <c r="A427" s="316" t="s">
        <v>73</v>
      </c>
      <c r="B427" s="326" t="s">
        <v>508</v>
      </c>
      <c r="C427" s="327"/>
      <c r="D427" s="316">
        <v>418339</v>
      </c>
      <c r="E427" s="325">
        <v>13</v>
      </c>
      <c r="F427" s="257">
        <v>1350</v>
      </c>
      <c r="G427" s="258">
        <v>1350</v>
      </c>
      <c r="H427" s="259">
        <v>2700</v>
      </c>
      <c r="I427" s="261">
        <v>2700</v>
      </c>
      <c r="J427" s="257"/>
      <c r="K427" s="261"/>
      <c r="L427" s="257"/>
      <c r="M427" s="261"/>
      <c r="N427" s="283"/>
      <c r="O427" s="258"/>
      <c r="P427" s="259"/>
      <c r="Q427" s="261"/>
      <c r="R427" s="260"/>
      <c r="S427" s="262"/>
      <c r="T427" s="259"/>
      <c r="U427" s="261"/>
      <c r="V427" s="260"/>
      <c r="W427" s="262"/>
      <c r="X427" s="257"/>
      <c r="Y427" s="261"/>
      <c r="Z427" s="260"/>
      <c r="AA427" s="258"/>
      <c r="AB427" s="257"/>
      <c r="AC427" s="261"/>
      <c r="AD427" s="260"/>
      <c r="AE427" s="262"/>
      <c r="AF427" s="259"/>
      <c r="AG427" s="261"/>
      <c r="AH427" s="260"/>
      <c r="AI427" s="258"/>
      <c r="AJ427" s="260"/>
      <c r="AK427" s="261"/>
      <c r="AL427" s="260"/>
      <c r="AM427" s="258"/>
      <c r="AN427" s="260"/>
      <c r="AO427" s="258"/>
    </row>
    <row r="428" spans="1:41" x14ac:dyDescent="0.2">
      <c r="A428" s="316" t="s">
        <v>73</v>
      </c>
      <c r="B428" s="326" t="s">
        <v>509</v>
      </c>
      <c r="C428" s="327"/>
      <c r="D428" s="316">
        <v>366623</v>
      </c>
      <c r="E428" s="325">
        <v>13</v>
      </c>
      <c r="F428" s="257">
        <v>1800</v>
      </c>
      <c r="G428" s="258">
        <v>1800</v>
      </c>
      <c r="H428" s="259">
        <v>3150</v>
      </c>
      <c r="I428" s="261">
        <v>3150</v>
      </c>
      <c r="J428" s="257"/>
      <c r="K428" s="261"/>
      <c r="L428" s="257"/>
      <c r="M428" s="261"/>
      <c r="N428" s="283"/>
      <c r="O428" s="258"/>
      <c r="P428" s="259"/>
      <c r="Q428" s="261"/>
      <c r="R428" s="260"/>
      <c r="S428" s="262"/>
      <c r="T428" s="259"/>
      <c r="U428" s="261"/>
      <c r="V428" s="260"/>
      <c r="W428" s="262"/>
      <c r="X428" s="257"/>
      <c r="Y428" s="261"/>
      <c r="Z428" s="260"/>
      <c r="AA428" s="258"/>
      <c r="AB428" s="257"/>
      <c r="AC428" s="261"/>
      <c r="AD428" s="260"/>
      <c r="AE428" s="262"/>
      <c r="AF428" s="259"/>
      <c r="AG428" s="261"/>
      <c r="AH428" s="260"/>
      <c r="AI428" s="258"/>
      <c r="AJ428" s="260"/>
      <c r="AK428" s="261"/>
      <c r="AL428" s="260"/>
      <c r="AM428" s="258"/>
      <c r="AN428" s="260"/>
      <c r="AO428" s="258"/>
    </row>
    <row r="429" spans="1:41" x14ac:dyDescent="0.2">
      <c r="A429" s="316" t="s">
        <v>73</v>
      </c>
      <c r="B429" s="326" t="s">
        <v>510</v>
      </c>
      <c r="C429" s="327"/>
      <c r="D429" s="316">
        <v>407601</v>
      </c>
      <c r="E429" s="325">
        <v>13</v>
      </c>
      <c r="F429" s="257">
        <v>1800</v>
      </c>
      <c r="G429" s="258">
        <v>1800</v>
      </c>
      <c r="H429" s="259">
        <v>3150</v>
      </c>
      <c r="I429" s="261">
        <v>3150</v>
      </c>
      <c r="J429" s="257"/>
      <c r="K429" s="261"/>
      <c r="L429" s="257"/>
      <c r="M429" s="261"/>
      <c r="N429" s="283"/>
      <c r="O429" s="258"/>
      <c r="P429" s="259"/>
      <c r="Q429" s="261"/>
      <c r="R429" s="260"/>
      <c r="S429" s="262"/>
      <c r="T429" s="259"/>
      <c r="U429" s="261"/>
      <c r="V429" s="260"/>
      <c r="W429" s="262"/>
      <c r="X429" s="257"/>
      <c r="Y429" s="261"/>
      <c r="Z429" s="260"/>
      <c r="AA429" s="258"/>
      <c r="AB429" s="257"/>
      <c r="AC429" s="261"/>
      <c r="AD429" s="260"/>
      <c r="AE429" s="262"/>
      <c r="AF429" s="259"/>
      <c r="AG429" s="261"/>
      <c r="AH429" s="260"/>
      <c r="AI429" s="258"/>
      <c r="AJ429" s="260"/>
      <c r="AK429" s="261"/>
      <c r="AL429" s="260"/>
      <c r="AM429" s="258"/>
      <c r="AN429" s="260"/>
      <c r="AO429" s="258"/>
    </row>
    <row r="430" spans="1:41" x14ac:dyDescent="0.2">
      <c r="A430" s="316" t="s">
        <v>73</v>
      </c>
      <c r="B430" s="326" t="s">
        <v>511</v>
      </c>
      <c r="C430" s="327"/>
      <c r="D430" s="316">
        <v>364627</v>
      </c>
      <c r="E430" s="325">
        <v>13</v>
      </c>
      <c r="F430" s="257">
        <v>1600</v>
      </c>
      <c r="G430" s="258">
        <v>1600</v>
      </c>
      <c r="H430" s="259">
        <v>6325</v>
      </c>
      <c r="I430" s="261">
        <v>6325</v>
      </c>
      <c r="J430" s="257"/>
      <c r="K430" s="261"/>
      <c r="L430" s="257"/>
      <c r="M430" s="261"/>
      <c r="N430" s="283"/>
      <c r="O430" s="258"/>
      <c r="P430" s="259"/>
      <c r="Q430" s="261"/>
      <c r="R430" s="260"/>
      <c r="S430" s="262"/>
      <c r="T430" s="259"/>
      <c r="U430" s="261"/>
      <c r="V430" s="260"/>
      <c r="W430" s="262"/>
      <c r="X430" s="257"/>
      <c r="Y430" s="261"/>
      <c r="Z430" s="260"/>
      <c r="AA430" s="258"/>
      <c r="AB430" s="257"/>
      <c r="AC430" s="261"/>
      <c r="AD430" s="260"/>
      <c r="AE430" s="262"/>
      <c r="AF430" s="259"/>
      <c r="AG430" s="261"/>
      <c r="AH430" s="260"/>
      <c r="AI430" s="258"/>
      <c r="AJ430" s="260"/>
      <c r="AK430" s="261"/>
      <c r="AL430" s="260"/>
      <c r="AM430" s="258"/>
      <c r="AN430" s="260"/>
      <c r="AO430" s="258"/>
    </row>
    <row r="431" spans="1:41" x14ac:dyDescent="0.2">
      <c r="A431" s="316" t="s">
        <v>73</v>
      </c>
      <c r="B431" s="326" t="s">
        <v>512</v>
      </c>
      <c r="C431" s="327"/>
      <c r="D431" s="316">
        <v>206905</v>
      </c>
      <c r="E431" s="325">
        <v>13</v>
      </c>
      <c r="F431" s="257">
        <v>2270</v>
      </c>
      <c r="G431" s="258">
        <v>2270</v>
      </c>
      <c r="H431" s="259">
        <v>4520</v>
      </c>
      <c r="I431" s="261">
        <v>4520</v>
      </c>
      <c r="J431" s="257"/>
      <c r="K431" s="261"/>
      <c r="L431" s="257"/>
      <c r="M431" s="261"/>
      <c r="N431" s="283"/>
      <c r="O431" s="258"/>
      <c r="P431" s="259"/>
      <c r="Q431" s="261"/>
      <c r="R431" s="260"/>
      <c r="S431" s="262"/>
      <c r="T431" s="259"/>
      <c r="U431" s="261"/>
      <c r="V431" s="260"/>
      <c r="W431" s="262"/>
      <c r="X431" s="257"/>
      <c r="Y431" s="261"/>
      <c r="Z431" s="260"/>
      <c r="AA431" s="258"/>
      <c r="AB431" s="257"/>
      <c r="AC431" s="261"/>
      <c r="AD431" s="260"/>
      <c r="AE431" s="262"/>
      <c r="AF431" s="259"/>
      <c r="AG431" s="261"/>
      <c r="AH431" s="260"/>
      <c r="AI431" s="258"/>
      <c r="AJ431" s="260"/>
      <c r="AK431" s="261"/>
      <c r="AL431" s="260"/>
      <c r="AM431" s="258"/>
      <c r="AN431" s="260"/>
      <c r="AO431" s="258"/>
    </row>
    <row r="432" spans="1:41" x14ac:dyDescent="0.2">
      <c r="A432" s="316" t="s">
        <v>73</v>
      </c>
      <c r="B432" s="326" t="s">
        <v>513</v>
      </c>
      <c r="C432" s="327"/>
      <c r="D432" s="316">
        <v>250993</v>
      </c>
      <c r="E432" s="325">
        <v>13</v>
      </c>
      <c r="F432" s="257">
        <v>1800</v>
      </c>
      <c r="G432" s="258">
        <v>1800</v>
      </c>
      <c r="H432" s="259">
        <v>3600</v>
      </c>
      <c r="I432" s="261">
        <v>3600</v>
      </c>
      <c r="J432" s="257"/>
      <c r="K432" s="261"/>
      <c r="L432" s="257"/>
      <c r="M432" s="261"/>
      <c r="N432" s="283"/>
      <c r="O432" s="258"/>
      <c r="P432" s="259"/>
      <c r="Q432" s="261"/>
      <c r="R432" s="260"/>
      <c r="S432" s="262"/>
      <c r="T432" s="259"/>
      <c r="U432" s="261"/>
      <c r="V432" s="260"/>
      <c r="W432" s="262"/>
      <c r="X432" s="257"/>
      <c r="Y432" s="261"/>
      <c r="Z432" s="260"/>
      <c r="AA432" s="258"/>
      <c r="AB432" s="257"/>
      <c r="AC432" s="261"/>
      <c r="AD432" s="260"/>
      <c r="AE432" s="262"/>
      <c r="AF432" s="259"/>
      <c r="AG432" s="261"/>
      <c r="AH432" s="260"/>
      <c r="AI432" s="258"/>
      <c r="AJ432" s="260"/>
      <c r="AK432" s="261"/>
      <c r="AL432" s="260"/>
      <c r="AM432" s="258"/>
      <c r="AN432" s="260"/>
      <c r="AO432" s="258"/>
    </row>
    <row r="433" spans="1:41" x14ac:dyDescent="0.2">
      <c r="A433" s="316" t="s">
        <v>73</v>
      </c>
      <c r="B433" s="326" t="s">
        <v>514</v>
      </c>
      <c r="C433" s="327"/>
      <c r="D433" s="316">
        <v>365198</v>
      </c>
      <c r="E433" s="325">
        <v>13</v>
      </c>
      <c r="F433" s="257">
        <v>1825</v>
      </c>
      <c r="G433" s="258">
        <v>1825</v>
      </c>
      <c r="H433" s="259">
        <v>7225</v>
      </c>
      <c r="I433" s="261">
        <v>7225</v>
      </c>
      <c r="J433" s="257"/>
      <c r="K433" s="261"/>
      <c r="L433" s="257"/>
      <c r="M433" s="261"/>
      <c r="N433" s="283"/>
      <c r="O433" s="258"/>
      <c r="P433" s="259"/>
      <c r="Q433" s="261"/>
      <c r="R433" s="260"/>
      <c r="S433" s="262"/>
      <c r="T433" s="259"/>
      <c r="U433" s="261"/>
      <c r="V433" s="260"/>
      <c r="W433" s="262"/>
      <c r="X433" s="257"/>
      <c r="Y433" s="261"/>
      <c r="Z433" s="260"/>
      <c r="AA433" s="258"/>
      <c r="AB433" s="257"/>
      <c r="AC433" s="261"/>
      <c r="AD433" s="260"/>
      <c r="AE433" s="262"/>
      <c r="AF433" s="259"/>
      <c r="AG433" s="261"/>
      <c r="AH433" s="260"/>
      <c r="AI433" s="258"/>
      <c r="AJ433" s="260"/>
      <c r="AK433" s="261"/>
      <c r="AL433" s="260"/>
      <c r="AM433" s="258"/>
      <c r="AN433" s="260"/>
      <c r="AO433" s="258"/>
    </row>
    <row r="434" spans="1:41" x14ac:dyDescent="0.2">
      <c r="A434" s="316" t="s">
        <v>73</v>
      </c>
      <c r="B434" s="326" t="s">
        <v>515</v>
      </c>
      <c r="C434" s="327"/>
      <c r="D434" s="316">
        <v>368364</v>
      </c>
      <c r="E434" s="325">
        <v>13</v>
      </c>
      <c r="F434" s="257">
        <v>1920</v>
      </c>
      <c r="G434" s="258">
        <v>1920</v>
      </c>
      <c r="H434" s="259">
        <v>3810</v>
      </c>
      <c r="I434" s="261">
        <v>3810</v>
      </c>
      <c r="J434" s="257"/>
      <c r="K434" s="261"/>
      <c r="L434" s="257"/>
      <c r="M434" s="261"/>
      <c r="N434" s="283"/>
      <c r="O434" s="258"/>
      <c r="P434" s="259"/>
      <c r="Q434" s="261"/>
      <c r="R434" s="260"/>
      <c r="S434" s="262"/>
      <c r="T434" s="259"/>
      <c r="U434" s="261"/>
      <c r="V434" s="260"/>
      <c r="W434" s="262"/>
      <c r="X434" s="257"/>
      <c r="Y434" s="261"/>
      <c r="Z434" s="260"/>
      <c r="AA434" s="258"/>
      <c r="AB434" s="257"/>
      <c r="AC434" s="261"/>
      <c r="AD434" s="260"/>
      <c r="AE434" s="262"/>
      <c r="AF434" s="259"/>
      <c r="AG434" s="261"/>
      <c r="AH434" s="260"/>
      <c r="AI434" s="258"/>
      <c r="AJ434" s="260"/>
      <c r="AK434" s="261"/>
      <c r="AL434" s="260"/>
      <c r="AM434" s="258"/>
      <c r="AN434" s="260"/>
      <c r="AO434" s="258"/>
    </row>
    <row r="435" spans="1:41" x14ac:dyDescent="0.2">
      <c r="A435" s="316" t="s">
        <v>73</v>
      </c>
      <c r="B435" s="326" t="s">
        <v>516</v>
      </c>
      <c r="C435" s="327"/>
      <c r="D435" s="316">
        <v>418287</v>
      </c>
      <c r="E435" s="325">
        <v>13</v>
      </c>
      <c r="F435" s="257">
        <v>1675</v>
      </c>
      <c r="G435" s="261">
        <v>1675</v>
      </c>
      <c r="H435" s="257">
        <v>2215</v>
      </c>
      <c r="I435" s="261">
        <v>2215</v>
      </c>
      <c r="J435" s="257"/>
      <c r="K435" s="261"/>
      <c r="L435" s="257"/>
      <c r="M435" s="261"/>
      <c r="N435" s="283"/>
      <c r="O435" s="258"/>
      <c r="P435" s="259"/>
      <c r="Q435" s="261"/>
      <c r="R435" s="260"/>
      <c r="S435" s="262"/>
      <c r="T435" s="259"/>
      <c r="U435" s="261"/>
      <c r="V435" s="260"/>
      <c r="W435" s="262"/>
      <c r="X435" s="257"/>
      <c r="Y435" s="261"/>
      <c r="Z435" s="260"/>
      <c r="AA435" s="258"/>
      <c r="AB435" s="257"/>
      <c r="AC435" s="261"/>
      <c r="AD435" s="260"/>
      <c r="AE435" s="262"/>
      <c r="AF435" s="259"/>
      <c r="AG435" s="261"/>
      <c r="AH435" s="260"/>
      <c r="AI435" s="258"/>
      <c r="AJ435" s="260"/>
      <c r="AK435" s="261"/>
      <c r="AL435" s="260"/>
      <c r="AM435" s="258"/>
      <c r="AN435" s="260"/>
      <c r="AO435" s="258"/>
    </row>
    <row r="436" spans="1:41" x14ac:dyDescent="0.2">
      <c r="A436" s="316" t="s">
        <v>73</v>
      </c>
      <c r="B436" s="334" t="s">
        <v>517</v>
      </c>
      <c r="C436" s="335"/>
      <c r="D436" s="333">
        <v>207607</v>
      </c>
      <c r="E436" s="325">
        <v>13</v>
      </c>
      <c r="F436" s="257">
        <v>2250</v>
      </c>
      <c r="G436" s="261">
        <v>2475</v>
      </c>
      <c r="H436" s="257">
        <v>4500</v>
      </c>
      <c r="I436" s="261">
        <v>4500</v>
      </c>
      <c r="J436" s="257"/>
      <c r="K436" s="261"/>
      <c r="L436" s="257"/>
      <c r="M436" s="261"/>
      <c r="N436" s="283"/>
      <c r="O436" s="258"/>
      <c r="P436" s="259"/>
      <c r="Q436" s="261"/>
      <c r="R436" s="260"/>
      <c r="S436" s="262"/>
      <c r="T436" s="259"/>
      <c r="U436" s="261"/>
      <c r="V436" s="260"/>
      <c r="W436" s="262"/>
      <c r="X436" s="257"/>
      <c r="Y436" s="261"/>
      <c r="Z436" s="260"/>
      <c r="AA436" s="258"/>
      <c r="AB436" s="257"/>
      <c r="AC436" s="261"/>
      <c r="AD436" s="260"/>
      <c r="AE436" s="262"/>
      <c r="AF436" s="259"/>
      <c r="AG436" s="261"/>
      <c r="AH436" s="260"/>
      <c r="AI436" s="258"/>
      <c r="AJ436" s="260"/>
      <c r="AK436" s="261"/>
      <c r="AL436" s="260"/>
      <c r="AM436" s="258"/>
      <c r="AN436" s="260"/>
      <c r="AO436" s="258"/>
    </row>
    <row r="437" spans="1:41" x14ac:dyDescent="0.2">
      <c r="A437" s="316" t="s">
        <v>73</v>
      </c>
      <c r="B437" s="326" t="s">
        <v>518</v>
      </c>
      <c r="C437" s="328"/>
      <c r="D437" s="316">
        <v>261393</v>
      </c>
      <c r="E437" s="404">
        <v>13</v>
      </c>
      <c r="F437" s="257">
        <v>2250</v>
      </c>
      <c r="G437" s="261">
        <v>2475</v>
      </c>
      <c r="H437" s="257">
        <v>4500</v>
      </c>
      <c r="I437" s="261">
        <v>4500</v>
      </c>
      <c r="J437" s="257"/>
      <c r="K437" s="261"/>
      <c r="L437" s="257"/>
      <c r="M437" s="261"/>
      <c r="N437" s="283"/>
      <c r="O437" s="258"/>
      <c r="P437" s="259"/>
      <c r="Q437" s="261"/>
      <c r="R437" s="260"/>
      <c r="S437" s="262"/>
      <c r="T437" s="259"/>
      <c r="U437" s="261"/>
      <c r="V437" s="260"/>
      <c r="W437" s="262"/>
      <c r="X437" s="257"/>
      <c r="Y437" s="261"/>
      <c r="Z437" s="260"/>
      <c r="AA437" s="258"/>
      <c r="AB437" s="257"/>
      <c r="AC437" s="261"/>
      <c r="AD437" s="260"/>
      <c r="AE437" s="262"/>
      <c r="AF437" s="259"/>
      <c r="AG437" s="261"/>
      <c r="AH437" s="260"/>
      <c r="AI437" s="258"/>
      <c r="AJ437" s="260"/>
      <c r="AK437" s="261"/>
      <c r="AL437" s="260"/>
      <c r="AM437" s="258"/>
      <c r="AN437" s="260"/>
      <c r="AO437" s="258"/>
    </row>
    <row r="438" spans="1:41" x14ac:dyDescent="0.2">
      <c r="A438" s="316" t="s">
        <v>73</v>
      </c>
      <c r="B438" s="334" t="s">
        <v>519</v>
      </c>
      <c r="C438" s="335"/>
      <c r="D438" s="333">
        <v>261375</v>
      </c>
      <c r="E438" s="325">
        <v>13</v>
      </c>
      <c r="F438" s="257">
        <v>2250</v>
      </c>
      <c r="G438" s="261">
        <v>2475</v>
      </c>
      <c r="H438" s="257">
        <v>4500</v>
      </c>
      <c r="I438" s="261">
        <v>4500</v>
      </c>
      <c r="J438" s="257"/>
      <c r="K438" s="261"/>
      <c r="L438" s="257"/>
      <c r="M438" s="261"/>
      <c r="N438" s="283"/>
      <c r="O438" s="258"/>
      <c r="P438" s="259"/>
      <c r="Q438" s="261"/>
      <c r="R438" s="260"/>
      <c r="S438" s="262"/>
      <c r="T438" s="259"/>
      <c r="U438" s="261"/>
      <c r="V438" s="260"/>
      <c r="W438" s="262"/>
      <c r="X438" s="257"/>
      <c r="Y438" s="261"/>
      <c r="Z438" s="260"/>
      <c r="AA438" s="258"/>
      <c r="AB438" s="257"/>
      <c r="AC438" s="261"/>
      <c r="AD438" s="260"/>
      <c r="AE438" s="262"/>
      <c r="AF438" s="259"/>
      <c r="AG438" s="261"/>
      <c r="AH438" s="260"/>
      <c r="AI438" s="258"/>
      <c r="AJ438" s="260"/>
      <c r="AK438" s="261"/>
      <c r="AL438" s="260"/>
      <c r="AM438" s="258"/>
      <c r="AN438" s="260"/>
      <c r="AO438" s="258"/>
    </row>
    <row r="439" spans="1:41" x14ac:dyDescent="0.2">
      <c r="A439" s="316" t="s">
        <v>73</v>
      </c>
      <c r="B439" s="326" t="s">
        <v>520</v>
      </c>
      <c r="C439" s="327"/>
      <c r="D439" s="316">
        <v>261384</v>
      </c>
      <c r="E439" s="325">
        <v>13</v>
      </c>
      <c r="F439" s="257">
        <v>2250</v>
      </c>
      <c r="G439" s="261">
        <v>2475</v>
      </c>
      <c r="H439" s="257">
        <v>4500</v>
      </c>
      <c r="I439" s="261">
        <v>4500</v>
      </c>
      <c r="J439" s="257"/>
      <c r="K439" s="261"/>
      <c r="L439" s="257"/>
      <c r="M439" s="261"/>
      <c r="N439" s="283"/>
      <c r="O439" s="258"/>
      <c r="P439" s="259"/>
      <c r="Q439" s="261"/>
      <c r="R439" s="260"/>
      <c r="S439" s="262"/>
      <c r="T439" s="259"/>
      <c r="U439" s="261"/>
      <c r="V439" s="260"/>
      <c r="W439" s="262"/>
      <c r="X439" s="257"/>
      <c r="Y439" s="261"/>
      <c r="Z439" s="260"/>
      <c r="AA439" s="258"/>
      <c r="AB439" s="257"/>
      <c r="AC439" s="261"/>
      <c r="AD439" s="260"/>
      <c r="AE439" s="262"/>
      <c r="AF439" s="259"/>
      <c r="AG439" s="261"/>
      <c r="AH439" s="260"/>
      <c r="AI439" s="258"/>
      <c r="AJ439" s="260"/>
      <c r="AK439" s="261"/>
      <c r="AL439" s="260"/>
      <c r="AM439" s="258"/>
      <c r="AN439" s="260"/>
      <c r="AO439" s="258"/>
    </row>
    <row r="440" spans="1:41" x14ac:dyDescent="0.2">
      <c r="A440" s="329" t="s">
        <v>73</v>
      </c>
      <c r="B440" s="326" t="s">
        <v>521</v>
      </c>
      <c r="C440" s="327"/>
      <c r="D440" s="316">
        <v>418357</v>
      </c>
      <c r="E440" s="325">
        <v>13</v>
      </c>
      <c r="F440" s="257">
        <v>2430</v>
      </c>
      <c r="G440" s="261">
        <v>2430</v>
      </c>
      <c r="H440" s="257">
        <v>2700</v>
      </c>
      <c r="I440" s="261">
        <v>2700</v>
      </c>
      <c r="J440" s="257"/>
      <c r="K440" s="261"/>
      <c r="L440" s="257"/>
      <c r="M440" s="261"/>
      <c r="N440" s="283"/>
      <c r="O440" s="258"/>
      <c r="P440" s="259"/>
      <c r="Q440" s="261"/>
      <c r="R440" s="260"/>
      <c r="S440" s="262"/>
      <c r="T440" s="259"/>
      <c r="U440" s="261"/>
      <c r="V440" s="260"/>
      <c r="W440" s="262"/>
      <c r="X440" s="257"/>
      <c r="Y440" s="261"/>
      <c r="Z440" s="260"/>
      <c r="AA440" s="258"/>
      <c r="AB440" s="257"/>
      <c r="AC440" s="261"/>
      <c r="AD440" s="260"/>
      <c r="AE440" s="262"/>
      <c r="AF440" s="259"/>
      <c r="AG440" s="261"/>
      <c r="AH440" s="260"/>
      <c r="AI440" s="258"/>
      <c r="AJ440" s="260"/>
      <c r="AK440" s="261"/>
      <c r="AL440" s="260"/>
      <c r="AM440" s="258"/>
      <c r="AN440" s="260"/>
      <c r="AO440" s="258"/>
    </row>
    <row r="441" spans="1:41" x14ac:dyDescent="0.2">
      <c r="A441" s="316" t="s">
        <v>73</v>
      </c>
      <c r="B441" s="326" t="s">
        <v>522</v>
      </c>
      <c r="C441" s="327"/>
      <c r="D441" s="316">
        <v>418302</v>
      </c>
      <c r="E441" s="325">
        <v>13</v>
      </c>
      <c r="F441" s="257">
        <v>1810</v>
      </c>
      <c r="G441" s="261">
        <v>1810</v>
      </c>
      <c r="H441" s="257"/>
      <c r="I441" s="261"/>
      <c r="J441" s="257"/>
      <c r="K441" s="261"/>
      <c r="L441" s="257"/>
      <c r="M441" s="261"/>
      <c r="N441" s="283"/>
      <c r="O441" s="258"/>
      <c r="P441" s="259"/>
      <c r="Q441" s="261"/>
      <c r="R441" s="260"/>
      <c r="S441" s="262"/>
      <c r="T441" s="259"/>
      <c r="U441" s="261"/>
      <c r="V441" s="260"/>
      <c r="W441" s="262"/>
      <c r="X441" s="257"/>
      <c r="Y441" s="261"/>
      <c r="Z441" s="260"/>
      <c r="AA441" s="258"/>
      <c r="AB441" s="257"/>
      <c r="AC441" s="261"/>
      <c r="AD441" s="260"/>
      <c r="AE441" s="262"/>
      <c r="AF441" s="259"/>
      <c r="AG441" s="261"/>
      <c r="AH441" s="260"/>
      <c r="AI441" s="258"/>
      <c r="AJ441" s="260"/>
      <c r="AK441" s="261"/>
      <c r="AL441" s="260"/>
      <c r="AM441" s="258"/>
      <c r="AN441" s="260"/>
      <c r="AO441" s="258"/>
    </row>
    <row r="442" spans="1:41" x14ac:dyDescent="0.2">
      <c r="A442" s="282" t="s">
        <v>142</v>
      </c>
      <c r="B442" s="280" t="s">
        <v>1044</v>
      </c>
      <c r="C442" s="287"/>
      <c r="D442" s="551">
        <v>217882</v>
      </c>
      <c r="E442" s="552">
        <v>1</v>
      </c>
      <c r="F442" s="257">
        <v>12304</v>
      </c>
      <c r="G442" s="261">
        <v>12674</v>
      </c>
      <c r="H442" s="257">
        <v>28462</v>
      </c>
      <c r="I442" s="261">
        <v>29600</v>
      </c>
      <c r="J442" s="257">
        <v>7440</v>
      </c>
      <c r="K442" s="261">
        <v>7516</v>
      </c>
      <c r="L442" s="257">
        <v>14831</v>
      </c>
      <c r="M442" s="261">
        <v>14983</v>
      </c>
      <c r="N442" s="283"/>
      <c r="O442" s="258"/>
      <c r="P442" s="259"/>
      <c r="Q442" s="261"/>
      <c r="R442" s="260"/>
      <c r="S442" s="262"/>
      <c r="T442" s="259"/>
      <c r="U442" s="261"/>
      <c r="V442" s="260"/>
      <c r="W442" s="262"/>
      <c r="X442" s="257"/>
      <c r="Y442" s="261"/>
      <c r="Z442" s="260"/>
      <c r="AA442" s="258"/>
      <c r="AB442" s="257"/>
      <c r="AC442" s="261"/>
      <c r="AD442" s="260"/>
      <c r="AE442" s="262"/>
      <c r="AF442" s="259"/>
      <c r="AG442" s="261"/>
      <c r="AH442" s="260"/>
      <c r="AI442" s="258"/>
      <c r="AJ442" s="260"/>
      <c r="AK442" s="261"/>
      <c r="AL442" s="260"/>
      <c r="AM442" s="258"/>
      <c r="AN442" s="260"/>
      <c r="AO442" s="258"/>
    </row>
    <row r="443" spans="1:41" x14ac:dyDescent="0.2">
      <c r="A443" s="282" t="s">
        <v>142</v>
      </c>
      <c r="B443" s="284" t="s">
        <v>1045</v>
      </c>
      <c r="C443" s="287"/>
      <c r="D443" s="551">
        <v>218663</v>
      </c>
      <c r="E443" s="552">
        <v>1</v>
      </c>
      <c r="F443" s="257">
        <v>10168</v>
      </c>
      <c r="G443" s="261">
        <v>10488</v>
      </c>
      <c r="H443" s="257">
        <v>26352</v>
      </c>
      <c r="I443" s="261">
        <v>27644</v>
      </c>
      <c r="J443" s="257">
        <v>11316</v>
      </c>
      <c r="K443" s="261">
        <v>11672</v>
      </c>
      <c r="L443" s="257">
        <v>23844</v>
      </c>
      <c r="M443" s="261">
        <v>24596</v>
      </c>
      <c r="N443" s="283">
        <v>21026</v>
      </c>
      <c r="O443" s="258">
        <v>21688</v>
      </c>
      <c r="P443" s="259">
        <v>42072</v>
      </c>
      <c r="Q443" s="261">
        <v>43398</v>
      </c>
      <c r="R443" s="260">
        <v>31820</v>
      </c>
      <c r="S443" s="262">
        <v>33808</v>
      </c>
      <c r="T443" s="259">
        <v>71360</v>
      </c>
      <c r="U443" s="261">
        <v>75820</v>
      </c>
      <c r="V443" s="260"/>
      <c r="W443" s="262"/>
      <c r="X443" s="257"/>
      <c r="Y443" s="261"/>
      <c r="Z443" s="260">
        <v>18976</v>
      </c>
      <c r="AA443" s="258">
        <v>19546</v>
      </c>
      <c r="AB443" s="257">
        <v>28284</v>
      </c>
      <c r="AC443" s="261">
        <v>29132</v>
      </c>
      <c r="AD443" s="260"/>
      <c r="AE443" s="262"/>
      <c r="AF443" s="259"/>
      <c r="AG443" s="261"/>
      <c r="AH443" s="260"/>
      <c r="AI443" s="258"/>
      <c r="AJ443" s="260"/>
      <c r="AK443" s="261"/>
      <c r="AL443" s="260"/>
      <c r="AM443" s="258"/>
      <c r="AN443" s="260"/>
      <c r="AO443" s="258"/>
    </row>
    <row r="444" spans="1:41" x14ac:dyDescent="0.2">
      <c r="A444" s="282" t="s">
        <v>142</v>
      </c>
      <c r="B444" s="284" t="s">
        <v>1046</v>
      </c>
      <c r="C444" s="287"/>
      <c r="D444" s="551">
        <v>217819</v>
      </c>
      <c r="E444" s="552">
        <v>3</v>
      </c>
      <c r="F444" s="257">
        <v>9616</v>
      </c>
      <c r="G444" s="261">
        <v>9918</v>
      </c>
      <c r="H444" s="257">
        <v>24330</v>
      </c>
      <c r="I444" s="261">
        <v>25305</v>
      </c>
      <c r="J444" s="257">
        <v>10580</v>
      </c>
      <c r="K444" s="261">
        <v>10910</v>
      </c>
      <c r="L444" s="257">
        <v>26764</v>
      </c>
      <c r="M444" s="261">
        <v>27834</v>
      </c>
      <c r="N444" s="283"/>
      <c r="O444" s="258"/>
      <c r="P444" s="259"/>
      <c r="Q444" s="261"/>
      <c r="R444" s="260"/>
      <c r="S444" s="262"/>
      <c r="T444" s="259"/>
      <c r="U444" s="261"/>
      <c r="V444" s="260"/>
      <c r="W444" s="262"/>
      <c r="X444" s="257"/>
      <c r="Y444" s="261"/>
      <c r="Z444" s="260"/>
      <c r="AA444" s="258"/>
      <c r="AB444" s="257"/>
      <c r="AC444" s="261"/>
      <c r="AD444" s="260"/>
      <c r="AE444" s="262"/>
      <c r="AF444" s="259"/>
      <c r="AG444" s="261"/>
      <c r="AH444" s="260"/>
      <c r="AI444" s="258"/>
      <c r="AJ444" s="260"/>
      <c r="AK444" s="261"/>
      <c r="AL444" s="260"/>
      <c r="AM444" s="258"/>
      <c r="AN444" s="260"/>
      <c r="AO444" s="258"/>
    </row>
    <row r="445" spans="1:41" x14ac:dyDescent="0.2">
      <c r="A445" s="282" t="s">
        <v>142</v>
      </c>
      <c r="B445" s="280" t="s">
        <v>1047</v>
      </c>
      <c r="C445" s="287"/>
      <c r="D445" s="551">
        <v>218964</v>
      </c>
      <c r="E445" s="552">
        <v>3</v>
      </c>
      <c r="F445" s="257">
        <v>12656</v>
      </c>
      <c r="G445" s="261">
        <v>13026</v>
      </c>
      <c r="H445" s="257">
        <v>23796</v>
      </c>
      <c r="I445" s="261">
        <v>24476</v>
      </c>
      <c r="J445" s="257">
        <v>12186</v>
      </c>
      <c r="K445" s="261">
        <v>12540</v>
      </c>
      <c r="L445" s="257">
        <v>22792</v>
      </c>
      <c r="M445" s="261">
        <v>23452</v>
      </c>
      <c r="N445" s="283"/>
      <c r="O445" s="258"/>
      <c r="P445" s="259"/>
      <c r="Q445" s="261"/>
      <c r="R445" s="260"/>
      <c r="S445" s="262"/>
      <c r="T445" s="259"/>
      <c r="U445" s="261"/>
      <c r="V445" s="260"/>
      <c r="W445" s="262"/>
      <c r="X445" s="257"/>
      <c r="Y445" s="261"/>
      <c r="Z445" s="260"/>
      <c r="AA445" s="258"/>
      <c r="AB445" s="257"/>
      <c r="AC445" s="261"/>
      <c r="AD445" s="260"/>
      <c r="AE445" s="262"/>
      <c r="AF445" s="259"/>
      <c r="AG445" s="261"/>
      <c r="AH445" s="260"/>
      <c r="AI445" s="258"/>
      <c r="AJ445" s="260"/>
      <c r="AK445" s="261"/>
      <c r="AL445" s="260"/>
      <c r="AM445" s="258"/>
      <c r="AN445" s="260"/>
      <c r="AO445" s="258"/>
    </row>
    <row r="446" spans="1:41" x14ac:dyDescent="0.2">
      <c r="A446" s="282" t="s">
        <v>142</v>
      </c>
      <c r="B446" s="280" t="s">
        <v>1048</v>
      </c>
      <c r="C446" s="287" t="s">
        <v>973</v>
      </c>
      <c r="D446" s="551">
        <v>217864</v>
      </c>
      <c r="E446" s="552">
        <v>4</v>
      </c>
      <c r="F446" s="257">
        <v>10216</v>
      </c>
      <c r="G446" s="261">
        <v>10523</v>
      </c>
      <c r="H446" s="257">
        <v>27033</v>
      </c>
      <c r="I446" s="261">
        <v>28776</v>
      </c>
      <c r="J446" s="257">
        <v>12109</v>
      </c>
      <c r="K446" s="261">
        <v>12300</v>
      </c>
      <c r="L446" s="257">
        <v>19861</v>
      </c>
      <c r="M446" s="261">
        <v>20220</v>
      </c>
      <c r="N446" s="283"/>
      <c r="O446" s="258"/>
      <c r="P446" s="259"/>
      <c r="Q446" s="261"/>
      <c r="R446" s="260"/>
      <c r="S446" s="262"/>
      <c r="T446" s="259"/>
      <c r="U446" s="261"/>
      <c r="V446" s="260"/>
      <c r="W446" s="262"/>
      <c r="X446" s="257"/>
      <c r="Y446" s="261"/>
      <c r="Z446" s="260"/>
      <c r="AA446" s="258"/>
      <c r="AB446" s="257"/>
      <c r="AC446" s="261"/>
      <c r="AD446" s="260"/>
      <c r="AE446" s="262"/>
      <c r="AF446" s="259"/>
      <c r="AG446" s="261"/>
      <c r="AH446" s="260"/>
      <c r="AI446" s="258"/>
      <c r="AJ446" s="260"/>
      <c r="AK446" s="261"/>
      <c r="AL446" s="260"/>
      <c r="AM446" s="258"/>
      <c r="AN446" s="260"/>
      <c r="AO446" s="258"/>
    </row>
    <row r="447" spans="1:41" x14ac:dyDescent="0.2">
      <c r="A447" s="282" t="s">
        <v>142</v>
      </c>
      <c r="B447" s="284" t="s">
        <v>1049</v>
      </c>
      <c r="C447" s="287"/>
      <c r="D447" s="551">
        <v>218724</v>
      </c>
      <c r="E447" s="552">
        <v>5</v>
      </c>
      <c r="F447" s="257">
        <v>9760</v>
      </c>
      <c r="G447" s="261">
        <v>9760</v>
      </c>
      <c r="H447" s="257">
        <v>21560</v>
      </c>
      <c r="I447" s="261">
        <v>22050</v>
      </c>
      <c r="J447" s="257">
        <v>8280</v>
      </c>
      <c r="K447" s="261">
        <v>8820</v>
      </c>
      <c r="L447" s="257">
        <v>12420</v>
      </c>
      <c r="M447" s="261">
        <v>13122</v>
      </c>
      <c r="N447" s="283"/>
      <c r="O447" s="258"/>
      <c r="P447" s="259"/>
      <c r="Q447" s="261"/>
      <c r="R447" s="260"/>
      <c r="S447" s="262"/>
      <c r="T447" s="259"/>
      <c r="U447" s="261"/>
      <c r="V447" s="260"/>
      <c r="W447" s="262"/>
      <c r="X447" s="257"/>
      <c r="Y447" s="261"/>
      <c r="Z447" s="260"/>
      <c r="AA447" s="258"/>
      <c r="AB447" s="257"/>
      <c r="AC447" s="261"/>
      <c r="AD447" s="260"/>
      <c r="AE447" s="262"/>
      <c r="AF447" s="259"/>
      <c r="AG447" s="261"/>
      <c r="AH447" s="260"/>
      <c r="AI447" s="258"/>
      <c r="AJ447" s="260"/>
      <c r="AK447" s="261"/>
      <c r="AL447" s="260"/>
      <c r="AM447" s="258"/>
      <c r="AN447" s="260"/>
      <c r="AO447" s="258"/>
    </row>
    <row r="448" spans="1:41" x14ac:dyDescent="0.2">
      <c r="A448" s="282" t="s">
        <v>142</v>
      </c>
      <c r="B448" s="280" t="s">
        <v>1050</v>
      </c>
      <c r="C448" s="287"/>
      <c r="D448" s="551">
        <v>218061</v>
      </c>
      <c r="E448" s="552">
        <v>5</v>
      </c>
      <c r="F448" s="257">
        <v>8802</v>
      </c>
      <c r="G448" s="261">
        <v>9102</v>
      </c>
      <c r="H448" s="257">
        <v>17256</v>
      </c>
      <c r="I448" s="261">
        <v>17810</v>
      </c>
      <c r="J448" s="257">
        <v>9002</v>
      </c>
      <c r="K448" s="261">
        <v>9302</v>
      </c>
      <c r="L448" s="257">
        <v>17656</v>
      </c>
      <c r="M448" s="261">
        <v>18210</v>
      </c>
      <c r="N448" s="283"/>
      <c r="O448" s="258"/>
      <c r="P448" s="259"/>
      <c r="Q448" s="261"/>
      <c r="R448" s="260"/>
      <c r="S448" s="262"/>
      <c r="T448" s="259"/>
      <c r="U448" s="261"/>
      <c r="V448" s="260"/>
      <c r="W448" s="262"/>
      <c r="X448" s="257"/>
      <c r="Y448" s="261"/>
      <c r="Z448" s="260"/>
      <c r="AA448" s="258"/>
      <c r="AB448" s="257"/>
      <c r="AC448" s="261"/>
      <c r="AD448" s="260"/>
      <c r="AE448" s="262"/>
      <c r="AF448" s="259"/>
      <c r="AG448" s="261"/>
      <c r="AH448" s="260"/>
      <c r="AI448" s="258"/>
      <c r="AJ448" s="260"/>
      <c r="AK448" s="261"/>
      <c r="AL448" s="260"/>
      <c r="AM448" s="258"/>
      <c r="AN448" s="260"/>
      <c r="AO448" s="258"/>
    </row>
    <row r="449" spans="1:41" x14ac:dyDescent="0.2">
      <c r="A449" s="282" t="s">
        <v>142</v>
      </c>
      <c r="B449" s="284" t="s">
        <v>1051</v>
      </c>
      <c r="C449" s="287"/>
      <c r="D449" s="551">
        <v>218733</v>
      </c>
      <c r="E449" s="552">
        <v>5</v>
      </c>
      <c r="F449" s="257">
        <v>9258</v>
      </c>
      <c r="G449" s="261">
        <v>9258</v>
      </c>
      <c r="H449" s="257">
        <v>18170</v>
      </c>
      <c r="I449" s="261">
        <v>18170</v>
      </c>
      <c r="J449" s="257">
        <v>9258</v>
      </c>
      <c r="K449" s="261">
        <v>9258</v>
      </c>
      <c r="L449" s="257">
        <v>18170</v>
      </c>
      <c r="M449" s="261">
        <v>18170</v>
      </c>
      <c r="N449" s="283"/>
      <c r="O449" s="258"/>
      <c r="P449" s="259"/>
      <c r="Q449" s="261"/>
      <c r="R449" s="260"/>
      <c r="S449" s="262"/>
      <c r="T449" s="259"/>
      <c r="U449" s="261"/>
      <c r="V449" s="260"/>
      <c r="W449" s="262"/>
      <c r="X449" s="257"/>
      <c r="Y449" s="261"/>
      <c r="Z449" s="260"/>
      <c r="AA449" s="258"/>
      <c r="AB449" s="257"/>
      <c r="AC449" s="261"/>
      <c r="AD449" s="260"/>
      <c r="AE449" s="262"/>
      <c r="AF449" s="259"/>
      <c r="AG449" s="261"/>
      <c r="AH449" s="260"/>
      <c r="AI449" s="258"/>
      <c r="AJ449" s="260"/>
      <c r="AK449" s="261"/>
      <c r="AL449" s="260"/>
      <c r="AM449" s="258"/>
      <c r="AN449" s="260"/>
      <c r="AO449" s="258"/>
    </row>
    <row r="450" spans="1:41" x14ac:dyDescent="0.2">
      <c r="A450" s="282" t="s">
        <v>142</v>
      </c>
      <c r="B450" s="286" t="s">
        <v>1052</v>
      </c>
      <c r="C450" s="287"/>
      <c r="D450" s="551">
        <v>218229</v>
      </c>
      <c r="E450" s="552">
        <v>6</v>
      </c>
      <c r="F450" s="257">
        <v>9504</v>
      </c>
      <c r="G450" s="261">
        <v>9792</v>
      </c>
      <c r="H450" s="257">
        <v>17976</v>
      </c>
      <c r="I450" s="261">
        <v>18552</v>
      </c>
      <c r="J450" s="257">
        <v>10392</v>
      </c>
      <c r="K450" s="261">
        <v>10728</v>
      </c>
      <c r="L450" s="257">
        <v>19848</v>
      </c>
      <c r="M450" s="261">
        <v>20472</v>
      </c>
      <c r="N450" s="283"/>
      <c r="O450" s="258"/>
      <c r="P450" s="259"/>
      <c r="Q450" s="261"/>
      <c r="R450" s="260"/>
      <c r="S450" s="262"/>
      <c r="T450" s="259"/>
      <c r="U450" s="261"/>
      <c r="V450" s="260"/>
      <c r="W450" s="262"/>
      <c r="X450" s="257"/>
      <c r="Y450" s="261"/>
      <c r="Z450" s="260"/>
      <c r="AA450" s="258"/>
      <c r="AB450" s="257"/>
      <c r="AC450" s="261"/>
      <c r="AD450" s="260"/>
      <c r="AE450" s="262"/>
      <c r="AF450" s="259"/>
      <c r="AG450" s="261"/>
      <c r="AH450" s="260"/>
      <c r="AI450" s="258"/>
      <c r="AJ450" s="260"/>
      <c r="AK450" s="261"/>
      <c r="AL450" s="260"/>
      <c r="AM450" s="258"/>
      <c r="AN450" s="260"/>
      <c r="AO450" s="258"/>
    </row>
    <row r="451" spans="1:41" x14ac:dyDescent="0.2">
      <c r="A451" s="282" t="s">
        <v>142</v>
      </c>
      <c r="B451" s="284" t="s">
        <v>1053</v>
      </c>
      <c r="C451" s="287"/>
      <c r="D451" s="551">
        <v>218645</v>
      </c>
      <c r="E451" s="552">
        <v>6</v>
      </c>
      <c r="F451" s="257">
        <v>8700</v>
      </c>
      <c r="G451" s="261">
        <v>8974</v>
      </c>
      <c r="H451" s="257">
        <v>17188</v>
      </c>
      <c r="I451" s="261">
        <v>17730</v>
      </c>
      <c r="J451" s="257">
        <v>11316</v>
      </c>
      <c r="K451" s="261">
        <v>11672</v>
      </c>
      <c r="L451" s="257">
        <v>23844</v>
      </c>
      <c r="M451" s="261">
        <v>24596</v>
      </c>
      <c r="N451" s="283"/>
      <c r="O451" s="258"/>
      <c r="P451" s="259"/>
      <c r="Q451" s="261"/>
      <c r="R451" s="260"/>
      <c r="S451" s="262"/>
      <c r="T451" s="259"/>
      <c r="U451" s="261"/>
      <c r="V451" s="260"/>
      <c r="W451" s="262"/>
      <c r="X451" s="257"/>
      <c r="Y451" s="261"/>
      <c r="Z451" s="260"/>
      <c r="AA451" s="258"/>
      <c r="AB451" s="257"/>
      <c r="AC451" s="261"/>
      <c r="AD451" s="260"/>
      <c r="AE451" s="262"/>
      <c r="AF451" s="259"/>
      <c r="AG451" s="261"/>
      <c r="AH451" s="260"/>
      <c r="AI451" s="258"/>
      <c r="AJ451" s="260"/>
      <c r="AK451" s="261"/>
      <c r="AL451" s="260"/>
      <c r="AM451" s="258"/>
      <c r="AN451" s="260"/>
      <c r="AO451" s="258"/>
    </row>
    <row r="452" spans="1:41" x14ac:dyDescent="0.2">
      <c r="A452" s="282" t="s">
        <v>142</v>
      </c>
      <c r="B452" s="290" t="s">
        <v>1054</v>
      </c>
      <c r="C452" s="291"/>
      <c r="D452" s="551">
        <v>218654</v>
      </c>
      <c r="E452" s="552">
        <v>6</v>
      </c>
      <c r="F452" s="257">
        <v>8108</v>
      </c>
      <c r="G452" s="261">
        <v>8508</v>
      </c>
      <c r="H452" s="257">
        <v>17220</v>
      </c>
      <c r="I452" s="261">
        <v>17906</v>
      </c>
      <c r="J452" s="257"/>
      <c r="K452" s="261"/>
      <c r="L452" s="257"/>
      <c r="M452" s="261"/>
      <c r="N452" s="283"/>
      <c r="O452" s="258"/>
      <c r="P452" s="259"/>
      <c r="Q452" s="261"/>
      <c r="R452" s="260"/>
      <c r="S452" s="262"/>
      <c r="T452" s="259"/>
      <c r="U452" s="261"/>
      <c r="V452" s="260"/>
      <c r="W452" s="262"/>
      <c r="X452" s="257"/>
      <c r="Y452" s="261"/>
      <c r="Z452" s="260"/>
      <c r="AA452" s="258"/>
      <c r="AB452" s="257"/>
      <c r="AC452" s="261"/>
      <c r="AD452" s="260"/>
      <c r="AE452" s="262"/>
      <c r="AF452" s="259"/>
      <c r="AG452" s="261"/>
      <c r="AH452" s="260"/>
      <c r="AI452" s="258"/>
      <c r="AJ452" s="260"/>
      <c r="AK452" s="261"/>
      <c r="AL452" s="260"/>
      <c r="AM452" s="258"/>
      <c r="AN452" s="260"/>
      <c r="AO452" s="258"/>
    </row>
    <row r="453" spans="1:41" x14ac:dyDescent="0.2">
      <c r="A453" s="282" t="s">
        <v>142</v>
      </c>
      <c r="B453" s="280" t="s">
        <v>1055</v>
      </c>
      <c r="C453" s="287"/>
      <c r="D453" s="551">
        <v>218742</v>
      </c>
      <c r="E453" s="552">
        <v>6</v>
      </c>
      <c r="F453" s="257">
        <v>9426</v>
      </c>
      <c r="G453" s="261">
        <v>9722</v>
      </c>
      <c r="H453" s="257">
        <v>18852</v>
      </c>
      <c r="I453" s="261">
        <v>19444</v>
      </c>
      <c r="J453" s="257">
        <v>11316</v>
      </c>
      <c r="K453" s="261">
        <v>11672</v>
      </c>
      <c r="L453" s="257">
        <v>23844</v>
      </c>
      <c r="M453" s="261">
        <v>24596</v>
      </c>
      <c r="N453" s="283"/>
      <c r="O453" s="258"/>
      <c r="P453" s="259"/>
      <c r="Q453" s="261"/>
      <c r="R453" s="260"/>
      <c r="S453" s="262"/>
      <c r="T453" s="259"/>
      <c r="U453" s="261"/>
      <c r="V453" s="260"/>
      <c r="W453" s="262"/>
      <c r="X453" s="257"/>
      <c r="Y453" s="261"/>
      <c r="Z453" s="260"/>
      <c r="AA453" s="258"/>
      <c r="AB453" s="257"/>
      <c r="AC453" s="261"/>
      <c r="AD453" s="260"/>
      <c r="AE453" s="262"/>
      <c r="AF453" s="259"/>
      <c r="AG453" s="261"/>
      <c r="AH453" s="260"/>
      <c r="AI453" s="258"/>
      <c r="AJ453" s="260"/>
      <c r="AK453" s="261"/>
      <c r="AL453" s="260"/>
      <c r="AM453" s="258"/>
      <c r="AN453" s="260"/>
      <c r="AO453" s="258"/>
    </row>
    <row r="454" spans="1:41" x14ac:dyDescent="0.2">
      <c r="A454" s="282" t="s">
        <v>142</v>
      </c>
      <c r="B454" s="295" t="s">
        <v>1063</v>
      </c>
      <c r="C454" s="555" t="s">
        <v>1135</v>
      </c>
      <c r="D454" s="551">
        <v>218025</v>
      </c>
      <c r="E454" s="556">
        <v>8</v>
      </c>
      <c r="F454" s="257">
        <v>3658</v>
      </c>
      <c r="G454" s="261">
        <v>3766</v>
      </c>
      <c r="H454" s="257">
        <v>5754</v>
      </c>
      <c r="I454" s="261">
        <v>5862</v>
      </c>
      <c r="J454" s="257"/>
      <c r="K454" s="261"/>
      <c r="L454" s="257"/>
      <c r="M454" s="261"/>
      <c r="N454" s="283"/>
      <c r="O454" s="258"/>
      <c r="P454" s="259"/>
      <c r="Q454" s="261"/>
      <c r="R454" s="260"/>
      <c r="S454" s="262"/>
      <c r="T454" s="259"/>
      <c r="U454" s="261"/>
      <c r="V454" s="260"/>
      <c r="W454" s="262"/>
      <c r="X454" s="257"/>
      <c r="Y454" s="261"/>
      <c r="Z454" s="260"/>
      <c r="AA454" s="258"/>
      <c r="AB454" s="257"/>
      <c r="AC454" s="261"/>
      <c r="AD454" s="260"/>
      <c r="AE454" s="262"/>
      <c r="AF454" s="259"/>
      <c r="AG454" s="261"/>
      <c r="AH454" s="260"/>
      <c r="AI454" s="258"/>
      <c r="AJ454" s="260"/>
      <c r="AK454" s="261"/>
      <c r="AL454" s="260"/>
      <c r="AM454" s="258"/>
      <c r="AN454" s="260"/>
      <c r="AO454" s="258"/>
    </row>
    <row r="455" spans="1:41" x14ac:dyDescent="0.2">
      <c r="A455" s="282" t="s">
        <v>142</v>
      </c>
      <c r="B455" s="280" t="s">
        <v>1056</v>
      </c>
      <c r="C455" s="553"/>
      <c r="D455" s="551">
        <v>218113</v>
      </c>
      <c r="E455" s="554">
        <v>8</v>
      </c>
      <c r="F455" s="257">
        <v>3748</v>
      </c>
      <c r="G455" s="261">
        <v>3866</v>
      </c>
      <c r="H455" s="257">
        <v>7660</v>
      </c>
      <c r="I455" s="261">
        <v>7910</v>
      </c>
      <c r="J455" s="257"/>
      <c r="K455" s="261"/>
      <c r="L455" s="257"/>
      <c r="M455" s="261"/>
      <c r="N455" s="283"/>
      <c r="O455" s="258"/>
      <c r="P455" s="259"/>
      <c r="Q455" s="261"/>
      <c r="R455" s="260"/>
      <c r="S455" s="262"/>
      <c r="T455" s="259"/>
      <c r="U455" s="261"/>
      <c r="V455" s="260"/>
      <c r="W455" s="262"/>
      <c r="X455" s="257"/>
      <c r="Y455" s="261"/>
      <c r="Z455" s="260"/>
      <c r="AA455" s="258"/>
      <c r="AB455" s="257"/>
      <c r="AC455" s="261"/>
      <c r="AD455" s="260"/>
      <c r="AE455" s="262"/>
      <c r="AF455" s="259"/>
      <c r="AG455" s="261"/>
      <c r="AH455" s="260"/>
      <c r="AI455" s="258"/>
      <c r="AJ455" s="260"/>
      <c r="AK455" s="261"/>
      <c r="AL455" s="260"/>
      <c r="AM455" s="258"/>
      <c r="AN455" s="260"/>
      <c r="AO455" s="258"/>
    </row>
    <row r="456" spans="1:41" x14ac:dyDescent="0.2">
      <c r="A456" s="282" t="s">
        <v>142</v>
      </c>
      <c r="B456" s="295" t="s">
        <v>1057</v>
      </c>
      <c r="C456" s="555"/>
      <c r="D456" s="551">
        <v>218140</v>
      </c>
      <c r="E456" s="568">
        <v>8</v>
      </c>
      <c r="F456" s="257">
        <v>3530</v>
      </c>
      <c r="G456" s="261">
        <v>3530</v>
      </c>
      <c r="H456" s="257">
        <v>5794</v>
      </c>
      <c r="I456" s="261">
        <v>5794</v>
      </c>
      <c r="J456" s="257"/>
      <c r="K456" s="261"/>
      <c r="L456" s="257"/>
      <c r="M456" s="261"/>
      <c r="N456" s="283"/>
      <c r="O456" s="258"/>
      <c r="P456" s="259"/>
      <c r="Q456" s="261"/>
      <c r="R456" s="260"/>
      <c r="S456" s="262"/>
      <c r="T456" s="259"/>
      <c r="U456" s="261"/>
      <c r="V456" s="260"/>
      <c r="W456" s="262"/>
      <c r="X456" s="257"/>
      <c r="Y456" s="261"/>
      <c r="Z456" s="260"/>
      <c r="AA456" s="258"/>
      <c r="AB456" s="257"/>
      <c r="AC456" s="261"/>
      <c r="AD456" s="260"/>
      <c r="AE456" s="262"/>
      <c r="AF456" s="259"/>
      <c r="AG456" s="261"/>
      <c r="AH456" s="260"/>
      <c r="AI456" s="258"/>
      <c r="AJ456" s="260"/>
      <c r="AK456" s="261"/>
      <c r="AL456" s="260"/>
      <c r="AM456" s="258"/>
      <c r="AN456" s="260"/>
      <c r="AO456" s="258"/>
    </row>
    <row r="457" spans="1:41" x14ac:dyDescent="0.2">
      <c r="A457" s="282" t="s">
        <v>142</v>
      </c>
      <c r="B457" s="280" t="s">
        <v>1058</v>
      </c>
      <c r="C457" s="553"/>
      <c r="D457" s="551">
        <v>218353</v>
      </c>
      <c r="E457" s="554">
        <v>8</v>
      </c>
      <c r="F457" s="257">
        <v>3706</v>
      </c>
      <c r="G457" s="261">
        <v>3788</v>
      </c>
      <c r="H457" s="257">
        <v>10714</v>
      </c>
      <c r="I457" s="261">
        <v>10940</v>
      </c>
      <c r="J457" s="257"/>
      <c r="K457" s="261"/>
      <c r="L457" s="257"/>
      <c r="M457" s="261"/>
      <c r="N457" s="283"/>
      <c r="O457" s="258"/>
      <c r="P457" s="259"/>
      <c r="Q457" s="261"/>
      <c r="R457" s="260"/>
      <c r="S457" s="262"/>
      <c r="T457" s="259"/>
      <c r="U457" s="261"/>
      <c r="V457" s="260"/>
      <c r="W457" s="262"/>
      <c r="X457" s="257"/>
      <c r="Y457" s="261"/>
      <c r="Z457" s="260"/>
      <c r="AA457" s="258"/>
      <c r="AB457" s="257"/>
      <c r="AC457" s="261"/>
      <c r="AD457" s="260"/>
      <c r="AE457" s="262"/>
      <c r="AF457" s="259"/>
      <c r="AG457" s="261"/>
      <c r="AH457" s="260"/>
      <c r="AI457" s="258"/>
      <c r="AJ457" s="260"/>
      <c r="AK457" s="261"/>
      <c r="AL457" s="260"/>
      <c r="AM457" s="258"/>
      <c r="AN457" s="260"/>
      <c r="AO457" s="258"/>
    </row>
    <row r="458" spans="1:41" x14ac:dyDescent="0.2">
      <c r="A458" s="282" t="s">
        <v>142</v>
      </c>
      <c r="B458" s="295" t="s">
        <v>1065</v>
      </c>
      <c r="C458" s="555" t="s">
        <v>1135</v>
      </c>
      <c r="D458" s="551">
        <v>218520</v>
      </c>
      <c r="E458" s="556">
        <v>8</v>
      </c>
      <c r="F458" s="257">
        <v>3572</v>
      </c>
      <c r="G458" s="261">
        <v>3714</v>
      </c>
      <c r="H458" s="257">
        <v>5180</v>
      </c>
      <c r="I458" s="261">
        <v>5322</v>
      </c>
      <c r="J458" s="257"/>
      <c r="K458" s="261"/>
      <c r="L458" s="257"/>
      <c r="M458" s="261"/>
      <c r="N458" s="283"/>
      <c r="O458" s="258"/>
      <c r="P458" s="259"/>
      <c r="Q458" s="261"/>
      <c r="R458" s="260"/>
      <c r="S458" s="262"/>
      <c r="T458" s="259"/>
      <c r="U458" s="261"/>
      <c r="V458" s="260"/>
      <c r="W458" s="262"/>
      <c r="X458" s="257"/>
      <c r="Y458" s="261"/>
      <c r="Z458" s="260"/>
      <c r="AA458" s="258"/>
      <c r="AB458" s="257"/>
      <c r="AC458" s="261"/>
      <c r="AD458" s="260"/>
      <c r="AE458" s="262"/>
      <c r="AF458" s="259"/>
      <c r="AG458" s="261"/>
      <c r="AH458" s="260"/>
      <c r="AI458" s="258"/>
      <c r="AJ458" s="260"/>
      <c r="AK458" s="261"/>
      <c r="AL458" s="260"/>
      <c r="AM458" s="258"/>
      <c r="AN458" s="260"/>
      <c r="AO458" s="258"/>
    </row>
    <row r="459" spans="1:41" x14ac:dyDescent="0.2">
      <c r="A459" s="282" t="s">
        <v>142</v>
      </c>
      <c r="B459" s="295" t="s">
        <v>1059</v>
      </c>
      <c r="C459" s="555"/>
      <c r="D459" s="551">
        <v>218885</v>
      </c>
      <c r="E459" s="568">
        <v>8</v>
      </c>
      <c r="F459" s="257">
        <v>3570</v>
      </c>
      <c r="G459" s="261">
        <v>3648</v>
      </c>
      <c r="H459" s="257">
        <v>7944</v>
      </c>
      <c r="I459" s="261">
        <v>8124</v>
      </c>
      <c r="J459" s="257"/>
      <c r="K459" s="261"/>
      <c r="L459" s="257"/>
      <c r="M459" s="261"/>
      <c r="N459" s="283"/>
      <c r="O459" s="258"/>
      <c r="P459" s="259"/>
      <c r="Q459" s="261"/>
      <c r="R459" s="260"/>
      <c r="S459" s="262"/>
      <c r="T459" s="259"/>
      <c r="U459" s="261"/>
      <c r="V459" s="260"/>
      <c r="W459" s="262"/>
      <c r="X459" s="257"/>
      <c r="Y459" s="261"/>
      <c r="Z459" s="260"/>
      <c r="AA459" s="258"/>
      <c r="AB459" s="257"/>
      <c r="AC459" s="261"/>
      <c r="AD459" s="260"/>
      <c r="AE459" s="262"/>
      <c r="AF459" s="259"/>
      <c r="AG459" s="261"/>
      <c r="AH459" s="260"/>
      <c r="AI459" s="258"/>
      <c r="AJ459" s="260"/>
      <c r="AK459" s="261"/>
      <c r="AL459" s="260"/>
      <c r="AM459" s="258"/>
      <c r="AN459" s="260"/>
      <c r="AO459" s="258"/>
    </row>
    <row r="460" spans="1:41" x14ac:dyDescent="0.2">
      <c r="A460" s="282" t="s">
        <v>142</v>
      </c>
      <c r="B460" s="280" t="s">
        <v>1060</v>
      </c>
      <c r="C460" s="553"/>
      <c r="D460" s="551">
        <v>218894</v>
      </c>
      <c r="E460" s="554">
        <v>8</v>
      </c>
      <c r="F460" s="257">
        <v>3600</v>
      </c>
      <c r="G460" s="261">
        <v>3712</v>
      </c>
      <c r="H460" s="257">
        <v>6814</v>
      </c>
      <c r="I460" s="261">
        <v>7000</v>
      </c>
      <c r="J460" s="257"/>
      <c r="K460" s="261"/>
      <c r="L460" s="257"/>
      <c r="M460" s="261"/>
      <c r="N460" s="283"/>
      <c r="O460" s="258"/>
      <c r="P460" s="259"/>
      <c r="Q460" s="261"/>
      <c r="R460" s="260"/>
      <c r="S460" s="262"/>
      <c r="T460" s="259"/>
      <c r="U460" s="261"/>
      <c r="V460" s="260"/>
      <c r="W460" s="262"/>
      <c r="X460" s="257"/>
      <c r="Y460" s="261"/>
      <c r="Z460" s="260"/>
      <c r="AA460" s="258"/>
      <c r="AB460" s="257"/>
      <c r="AC460" s="261"/>
      <c r="AD460" s="260"/>
      <c r="AE460" s="262"/>
      <c r="AF460" s="259"/>
      <c r="AG460" s="261"/>
      <c r="AH460" s="260"/>
      <c r="AI460" s="258"/>
      <c r="AJ460" s="260"/>
      <c r="AK460" s="261"/>
      <c r="AL460" s="260"/>
      <c r="AM460" s="258"/>
      <c r="AN460" s="260"/>
      <c r="AO460" s="258"/>
    </row>
    <row r="461" spans="1:41" x14ac:dyDescent="0.2">
      <c r="A461" s="282" t="s">
        <v>142</v>
      </c>
      <c r="B461" s="293" t="s">
        <v>1061</v>
      </c>
      <c r="C461" s="294"/>
      <c r="D461" s="551">
        <v>217615</v>
      </c>
      <c r="E461" s="554">
        <v>9</v>
      </c>
      <c r="F461" s="257">
        <v>3722</v>
      </c>
      <c r="G461" s="261">
        <v>3866</v>
      </c>
      <c r="H461" s="257">
        <v>10130</v>
      </c>
      <c r="I461" s="261">
        <v>10130</v>
      </c>
      <c r="J461" s="257"/>
      <c r="K461" s="261"/>
      <c r="L461" s="257"/>
      <c r="M461" s="261"/>
      <c r="N461" s="283"/>
      <c r="O461" s="258"/>
      <c r="P461" s="259"/>
      <c r="Q461" s="261"/>
      <c r="R461" s="260"/>
      <c r="S461" s="262"/>
      <c r="T461" s="259"/>
      <c r="U461" s="261"/>
      <c r="V461" s="260"/>
      <c r="W461" s="262"/>
      <c r="X461" s="257"/>
      <c r="Y461" s="261"/>
      <c r="Z461" s="260"/>
      <c r="AA461" s="258"/>
      <c r="AB461" s="257"/>
      <c r="AC461" s="261"/>
      <c r="AD461" s="260"/>
      <c r="AE461" s="262"/>
      <c r="AF461" s="259"/>
      <c r="AG461" s="261"/>
      <c r="AH461" s="260"/>
      <c r="AI461" s="258"/>
      <c r="AJ461" s="260"/>
      <c r="AK461" s="261"/>
      <c r="AL461" s="260"/>
      <c r="AM461" s="258"/>
      <c r="AN461" s="260"/>
      <c r="AO461" s="258"/>
    </row>
    <row r="462" spans="1:41" x14ac:dyDescent="0.2">
      <c r="A462" s="282" t="s">
        <v>142</v>
      </c>
      <c r="B462" s="280" t="s">
        <v>1062</v>
      </c>
      <c r="C462" s="553"/>
      <c r="D462" s="551">
        <v>218858</v>
      </c>
      <c r="E462" s="554">
        <v>9</v>
      </c>
      <c r="F462" s="257">
        <v>3476</v>
      </c>
      <c r="G462" s="261">
        <v>3584</v>
      </c>
      <c r="H462" s="257">
        <v>6042</v>
      </c>
      <c r="I462" s="261">
        <v>6232</v>
      </c>
      <c r="J462" s="257"/>
      <c r="K462" s="261"/>
      <c r="L462" s="257"/>
      <c r="M462" s="261"/>
      <c r="N462" s="283"/>
      <c r="O462" s="258"/>
      <c r="P462" s="259"/>
      <c r="Q462" s="261"/>
      <c r="R462" s="260"/>
      <c r="S462" s="262"/>
      <c r="T462" s="259"/>
      <c r="U462" s="261"/>
      <c r="V462" s="260"/>
      <c r="W462" s="262"/>
      <c r="X462" s="257"/>
      <c r="Y462" s="261"/>
      <c r="Z462" s="260"/>
      <c r="AA462" s="258"/>
      <c r="AB462" s="257"/>
      <c r="AC462" s="261"/>
      <c r="AD462" s="260"/>
      <c r="AE462" s="262"/>
      <c r="AF462" s="259"/>
      <c r="AG462" s="261"/>
      <c r="AH462" s="260"/>
      <c r="AI462" s="258"/>
      <c r="AJ462" s="260"/>
      <c r="AK462" s="261"/>
      <c r="AL462" s="260"/>
      <c r="AM462" s="258"/>
      <c r="AN462" s="260"/>
      <c r="AO462" s="258"/>
    </row>
    <row r="463" spans="1:41" x14ac:dyDescent="0.2">
      <c r="A463" s="282" t="s">
        <v>142</v>
      </c>
      <c r="B463" s="280" t="s">
        <v>1064</v>
      </c>
      <c r="C463" s="553"/>
      <c r="D463" s="551">
        <v>218487</v>
      </c>
      <c r="E463" s="554">
        <v>9</v>
      </c>
      <c r="F463" s="257">
        <v>3554</v>
      </c>
      <c r="G463" s="261">
        <v>3650</v>
      </c>
      <c r="H463" s="257">
        <v>6218</v>
      </c>
      <c r="I463" s="261">
        <v>6218</v>
      </c>
      <c r="J463" s="257"/>
      <c r="K463" s="261"/>
      <c r="L463" s="257"/>
      <c r="M463" s="261"/>
      <c r="N463" s="283"/>
      <c r="O463" s="258"/>
      <c r="P463" s="259"/>
      <c r="Q463" s="261"/>
      <c r="R463" s="260"/>
      <c r="S463" s="262"/>
      <c r="T463" s="259"/>
      <c r="U463" s="261"/>
      <c r="V463" s="260"/>
      <c r="W463" s="262"/>
      <c r="X463" s="257"/>
      <c r="Y463" s="261"/>
      <c r="Z463" s="260"/>
      <c r="AA463" s="258"/>
      <c r="AB463" s="257"/>
      <c r="AC463" s="261"/>
      <c r="AD463" s="260"/>
      <c r="AE463" s="262"/>
      <c r="AF463" s="259"/>
      <c r="AG463" s="261"/>
      <c r="AH463" s="260"/>
      <c r="AI463" s="258"/>
      <c r="AJ463" s="260"/>
      <c r="AK463" s="261"/>
      <c r="AL463" s="260"/>
      <c r="AM463" s="258"/>
      <c r="AN463" s="260"/>
      <c r="AO463" s="258"/>
    </row>
    <row r="464" spans="1:41" x14ac:dyDescent="0.2">
      <c r="A464" s="282" t="s">
        <v>142</v>
      </c>
      <c r="B464" s="295" t="s">
        <v>1066</v>
      </c>
      <c r="C464" s="296"/>
      <c r="D464" s="551">
        <v>218830</v>
      </c>
      <c r="E464" s="554">
        <v>9</v>
      </c>
      <c r="F464" s="257">
        <v>3740</v>
      </c>
      <c r="G464" s="261">
        <v>3820</v>
      </c>
      <c r="H464" s="257">
        <v>7616</v>
      </c>
      <c r="I464" s="261">
        <v>7716</v>
      </c>
      <c r="J464" s="257"/>
      <c r="K464" s="261"/>
      <c r="L464" s="257"/>
      <c r="M464" s="261"/>
      <c r="N464" s="283"/>
      <c r="O464" s="258"/>
      <c r="P464" s="259"/>
      <c r="Q464" s="261"/>
      <c r="R464" s="260"/>
      <c r="S464" s="262"/>
      <c r="T464" s="259"/>
      <c r="U464" s="261"/>
      <c r="V464" s="260"/>
      <c r="W464" s="262"/>
      <c r="X464" s="257"/>
      <c r="Y464" s="261"/>
      <c r="Z464" s="260"/>
      <c r="AA464" s="258"/>
      <c r="AB464" s="257"/>
      <c r="AC464" s="261"/>
      <c r="AD464" s="260"/>
      <c r="AE464" s="262"/>
      <c r="AF464" s="259"/>
      <c r="AG464" s="261"/>
      <c r="AH464" s="260"/>
      <c r="AI464" s="258"/>
      <c r="AJ464" s="260"/>
      <c r="AK464" s="261"/>
      <c r="AL464" s="260"/>
      <c r="AM464" s="258"/>
      <c r="AN464" s="260"/>
      <c r="AO464" s="258"/>
    </row>
    <row r="465" spans="1:41" x14ac:dyDescent="0.2">
      <c r="A465" s="282" t="s">
        <v>142</v>
      </c>
      <c r="B465" s="295" t="s">
        <v>1067</v>
      </c>
      <c r="C465" s="296"/>
      <c r="D465" s="551">
        <v>218991</v>
      </c>
      <c r="E465" s="554">
        <v>9</v>
      </c>
      <c r="F465" s="257">
        <v>3628</v>
      </c>
      <c r="G465" s="261">
        <v>3712</v>
      </c>
      <c r="H465" s="257">
        <v>8176</v>
      </c>
      <c r="I465" s="261">
        <v>8392</v>
      </c>
      <c r="J465" s="257"/>
      <c r="K465" s="261"/>
      <c r="L465" s="257"/>
      <c r="M465" s="261"/>
      <c r="N465" s="283"/>
      <c r="O465" s="258"/>
      <c r="P465" s="259"/>
      <c r="Q465" s="261"/>
      <c r="R465" s="260"/>
      <c r="S465" s="262"/>
      <c r="T465" s="259"/>
      <c r="U465" s="261"/>
      <c r="V465" s="260"/>
      <c r="W465" s="262"/>
      <c r="X465" s="257"/>
      <c r="Y465" s="261"/>
      <c r="Z465" s="260"/>
      <c r="AA465" s="258"/>
      <c r="AB465" s="257"/>
      <c r="AC465" s="261"/>
      <c r="AD465" s="260"/>
      <c r="AE465" s="262"/>
      <c r="AF465" s="259"/>
      <c r="AG465" s="261"/>
      <c r="AH465" s="260"/>
      <c r="AI465" s="258"/>
      <c r="AJ465" s="260"/>
      <c r="AK465" s="261"/>
      <c r="AL465" s="260"/>
      <c r="AM465" s="258"/>
      <c r="AN465" s="260"/>
      <c r="AO465" s="258"/>
    </row>
    <row r="466" spans="1:41" x14ac:dyDescent="0.2">
      <c r="A466" s="282" t="s">
        <v>142</v>
      </c>
      <c r="B466" s="280" t="s">
        <v>1068</v>
      </c>
      <c r="C466" s="553" t="s">
        <v>411</v>
      </c>
      <c r="D466" s="551">
        <v>217989</v>
      </c>
      <c r="E466" s="554">
        <v>10</v>
      </c>
      <c r="F466" s="257">
        <v>2500</v>
      </c>
      <c r="G466" s="261">
        <v>2568</v>
      </c>
      <c r="H466" s="257">
        <v>4780</v>
      </c>
      <c r="I466" s="261">
        <v>4920</v>
      </c>
      <c r="J466" s="257"/>
      <c r="K466" s="261"/>
      <c r="L466" s="257"/>
      <c r="M466" s="261"/>
      <c r="N466" s="283"/>
      <c r="O466" s="258"/>
      <c r="P466" s="259"/>
      <c r="Q466" s="261"/>
      <c r="R466" s="260"/>
      <c r="S466" s="262"/>
      <c r="T466" s="259"/>
      <c r="U466" s="261"/>
      <c r="V466" s="260"/>
      <c r="W466" s="262"/>
      <c r="X466" s="257"/>
      <c r="Y466" s="261"/>
      <c r="Z466" s="260"/>
      <c r="AA466" s="258"/>
      <c r="AB466" s="257"/>
      <c r="AC466" s="261"/>
      <c r="AD466" s="260"/>
      <c r="AE466" s="262"/>
      <c r="AF466" s="259"/>
      <c r="AG466" s="261"/>
      <c r="AH466" s="260"/>
      <c r="AI466" s="258"/>
      <c r="AJ466" s="260"/>
      <c r="AK466" s="261"/>
      <c r="AL466" s="260"/>
      <c r="AM466" s="258"/>
      <c r="AN466" s="260"/>
      <c r="AO466" s="258"/>
    </row>
    <row r="467" spans="1:41" x14ac:dyDescent="0.2">
      <c r="A467" s="282" t="s">
        <v>142</v>
      </c>
      <c r="B467" s="280" t="s">
        <v>1069</v>
      </c>
      <c r="C467" s="553"/>
      <c r="D467" s="551">
        <v>217837</v>
      </c>
      <c r="E467" s="554">
        <v>10</v>
      </c>
      <c r="F467" s="257">
        <v>3438</v>
      </c>
      <c r="G467" s="261">
        <v>3534</v>
      </c>
      <c r="H467" s="257">
        <v>5982</v>
      </c>
      <c r="I467" s="261">
        <v>6078</v>
      </c>
      <c r="J467" s="257"/>
      <c r="K467" s="261"/>
      <c r="L467" s="257"/>
      <c r="M467" s="261"/>
      <c r="N467" s="283"/>
      <c r="O467" s="258"/>
      <c r="P467" s="259"/>
      <c r="Q467" s="261"/>
      <c r="R467" s="260"/>
      <c r="S467" s="262"/>
      <c r="T467" s="259"/>
      <c r="U467" s="261"/>
      <c r="V467" s="260"/>
      <c r="W467" s="262"/>
      <c r="X467" s="257"/>
      <c r="Y467" s="261"/>
      <c r="Z467" s="260"/>
      <c r="AA467" s="258"/>
      <c r="AB467" s="257"/>
      <c r="AC467" s="261"/>
      <c r="AD467" s="260"/>
      <c r="AE467" s="262"/>
      <c r="AF467" s="259"/>
      <c r="AG467" s="261"/>
      <c r="AH467" s="260"/>
      <c r="AI467" s="258"/>
      <c r="AJ467" s="260"/>
      <c r="AK467" s="261"/>
      <c r="AL467" s="260"/>
      <c r="AM467" s="258"/>
      <c r="AN467" s="260"/>
      <c r="AO467" s="258"/>
    </row>
    <row r="468" spans="1:41" x14ac:dyDescent="0.2">
      <c r="A468" s="282" t="s">
        <v>142</v>
      </c>
      <c r="B468" s="280" t="s">
        <v>1070</v>
      </c>
      <c r="C468" s="553"/>
      <c r="D468" s="551">
        <v>217712</v>
      </c>
      <c r="E468" s="554">
        <v>10</v>
      </c>
      <c r="F468" s="257">
        <v>3676</v>
      </c>
      <c r="G468" s="261">
        <v>3772</v>
      </c>
      <c r="H468" s="257">
        <v>8020</v>
      </c>
      <c r="I468" s="261">
        <v>8212</v>
      </c>
      <c r="J468" s="257"/>
      <c r="K468" s="261"/>
      <c r="L468" s="257"/>
      <c r="M468" s="261"/>
      <c r="N468" s="283"/>
      <c r="O468" s="258"/>
      <c r="P468" s="259"/>
      <c r="Q468" s="261"/>
      <c r="R468" s="260"/>
      <c r="S468" s="262"/>
      <c r="T468" s="259"/>
      <c r="U468" s="261"/>
      <c r="V468" s="260"/>
      <c r="W468" s="262"/>
      <c r="X468" s="257"/>
      <c r="Y468" s="261"/>
      <c r="Z468" s="260"/>
      <c r="AA468" s="258"/>
      <c r="AB468" s="257"/>
      <c r="AC468" s="261"/>
      <c r="AD468" s="260"/>
      <c r="AE468" s="262"/>
      <c r="AF468" s="259"/>
      <c r="AG468" s="261"/>
      <c r="AH468" s="260"/>
      <c r="AI468" s="258"/>
      <c r="AJ468" s="260"/>
      <c r="AK468" s="261"/>
      <c r="AL468" s="260"/>
      <c r="AM468" s="258"/>
      <c r="AN468" s="260"/>
      <c r="AO468" s="258"/>
    </row>
    <row r="469" spans="1:41" x14ac:dyDescent="0.2">
      <c r="A469" s="282" t="s">
        <v>142</v>
      </c>
      <c r="B469" s="284" t="s">
        <v>1071</v>
      </c>
      <c r="C469" s="553"/>
      <c r="D469" s="551">
        <v>218672</v>
      </c>
      <c r="E469" s="554">
        <v>10</v>
      </c>
      <c r="F469" s="257">
        <v>6092</v>
      </c>
      <c r="G469" s="261">
        <v>6284</v>
      </c>
      <c r="H469" s="257">
        <v>14696</v>
      </c>
      <c r="I469" s="261">
        <v>15158</v>
      </c>
      <c r="J469" s="257"/>
      <c r="K469" s="261"/>
      <c r="L469" s="257"/>
      <c r="M469" s="261"/>
      <c r="N469" s="283"/>
      <c r="O469" s="258"/>
      <c r="P469" s="259"/>
      <c r="Q469" s="261"/>
      <c r="R469" s="260"/>
      <c r="S469" s="262"/>
      <c r="T469" s="259"/>
      <c r="U469" s="261"/>
      <c r="V469" s="260"/>
      <c r="W469" s="262"/>
      <c r="X469" s="257"/>
      <c r="Y469" s="261"/>
      <c r="Z469" s="260"/>
      <c r="AA469" s="258"/>
      <c r="AB469" s="257"/>
      <c r="AC469" s="261"/>
      <c r="AD469" s="260"/>
      <c r="AE469" s="262"/>
      <c r="AF469" s="259"/>
      <c r="AG469" s="261"/>
      <c r="AH469" s="260"/>
      <c r="AI469" s="258"/>
      <c r="AJ469" s="260"/>
      <c r="AK469" s="261"/>
      <c r="AL469" s="260"/>
      <c r="AM469" s="258"/>
      <c r="AN469" s="260"/>
      <c r="AO469" s="258"/>
    </row>
    <row r="470" spans="1:41" x14ac:dyDescent="0.2">
      <c r="A470" s="282" t="s">
        <v>142</v>
      </c>
      <c r="B470" s="284" t="s">
        <v>1072</v>
      </c>
      <c r="C470" s="553"/>
      <c r="D470" s="551">
        <v>218681</v>
      </c>
      <c r="E470" s="554">
        <v>10</v>
      </c>
      <c r="F470" s="257">
        <v>6092</v>
      </c>
      <c r="G470" s="261">
        <v>6284</v>
      </c>
      <c r="H470" s="257">
        <v>14696</v>
      </c>
      <c r="I470" s="261">
        <v>15158</v>
      </c>
      <c r="J470" s="257"/>
      <c r="K470" s="261"/>
      <c r="L470" s="257"/>
      <c r="M470" s="261"/>
      <c r="N470" s="283"/>
      <c r="O470" s="258"/>
      <c r="P470" s="259"/>
      <c r="Q470" s="261"/>
      <c r="R470" s="260"/>
      <c r="S470" s="262"/>
      <c r="T470" s="259"/>
      <c r="U470" s="261"/>
      <c r="V470" s="260"/>
      <c r="W470" s="262"/>
      <c r="X470" s="257"/>
      <c r="Y470" s="261"/>
      <c r="Z470" s="260"/>
      <c r="AA470" s="258"/>
      <c r="AB470" s="257"/>
      <c r="AC470" s="261"/>
      <c r="AD470" s="260"/>
      <c r="AE470" s="262"/>
      <c r="AF470" s="259"/>
      <c r="AG470" s="261"/>
      <c r="AH470" s="260"/>
      <c r="AI470" s="258"/>
      <c r="AJ470" s="260"/>
      <c r="AK470" s="261"/>
      <c r="AL470" s="260"/>
      <c r="AM470" s="258"/>
      <c r="AN470" s="260"/>
      <c r="AO470" s="258"/>
    </row>
    <row r="471" spans="1:41" x14ac:dyDescent="0.2">
      <c r="A471" s="282" t="s">
        <v>142</v>
      </c>
      <c r="B471" s="284" t="s">
        <v>1073</v>
      </c>
      <c r="C471" s="553"/>
      <c r="D471" s="551">
        <v>218690</v>
      </c>
      <c r="E471" s="554">
        <v>10</v>
      </c>
      <c r="F471" s="257">
        <v>6092</v>
      </c>
      <c r="G471" s="261">
        <v>6284</v>
      </c>
      <c r="H471" s="257">
        <v>14696</v>
      </c>
      <c r="I471" s="261">
        <v>15158</v>
      </c>
      <c r="J471" s="257"/>
      <c r="K471" s="261"/>
      <c r="L471" s="257"/>
      <c r="M471" s="261"/>
      <c r="N471" s="283"/>
      <c r="O471" s="258"/>
      <c r="P471" s="259"/>
      <c r="Q471" s="261"/>
      <c r="R471" s="260"/>
      <c r="S471" s="262"/>
      <c r="T471" s="259"/>
      <c r="U471" s="261"/>
      <c r="V471" s="260"/>
      <c r="W471" s="262"/>
      <c r="X471" s="257"/>
      <c r="Y471" s="261"/>
      <c r="Z471" s="260"/>
      <c r="AA471" s="258"/>
      <c r="AB471" s="257"/>
      <c r="AC471" s="261"/>
      <c r="AD471" s="260"/>
      <c r="AE471" s="262"/>
      <c r="AF471" s="259"/>
      <c r="AG471" s="261"/>
      <c r="AH471" s="260"/>
      <c r="AI471" s="258"/>
      <c r="AJ471" s="260"/>
      <c r="AK471" s="261"/>
      <c r="AL471" s="260"/>
      <c r="AM471" s="258"/>
      <c r="AN471" s="260"/>
      <c r="AO471" s="258"/>
    </row>
    <row r="472" spans="1:41" x14ac:dyDescent="0.2">
      <c r="A472" s="282" t="s">
        <v>142</v>
      </c>
      <c r="B472" s="284" t="s">
        <v>1074</v>
      </c>
      <c r="C472" s="553"/>
      <c r="D472" s="551">
        <v>218706</v>
      </c>
      <c r="E472" s="554">
        <v>10</v>
      </c>
      <c r="F472" s="257">
        <v>6092</v>
      </c>
      <c r="G472" s="261">
        <v>6284</v>
      </c>
      <c r="H472" s="257">
        <v>14696</v>
      </c>
      <c r="I472" s="261">
        <v>15158</v>
      </c>
      <c r="J472" s="257"/>
      <c r="K472" s="261"/>
      <c r="L472" s="257"/>
      <c r="M472" s="261"/>
      <c r="N472" s="283"/>
      <c r="O472" s="258"/>
      <c r="P472" s="259"/>
      <c r="Q472" s="261"/>
      <c r="R472" s="260"/>
      <c r="S472" s="262"/>
      <c r="T472" s="259"/>
      <c r="U472" s="261"/>
      <c r="V472" s="260"/>
      <c r="W472" s="262"/>
      <c r="X472" s="257"/>
      <c r="Y472" s="261"/>
      <c r="Z472" s="260"/>
      <c r="AA472" s="258"/>
      <c r="AB472" s="257"/>
      <c r="AC472" s="261"/>
      <c r="AD472" s="260"/>
      <c r="AE472" s="262"/>
      <c r="AF472" s="259"/>
      <c r="AG472" s="261"/>
      <c r="AH472" s="260"/>
      <c r="AI472" s="258"/>
      <c r="AJ472" s="260"/>
      <c r="AK472" s="261"/>
      <c r="AL472" s="260"/>
      <c r="AM472" s="258"/>
      <c r="AN472" s="260"/>
      <c r="AO472" s="258"/>
    </row>
    <row r="473" spans="1:41" x14ac:dyDescent="0.2">
      <c r="A473" s="282" t="s">
        <v>142</v>
      </c>
      <c r="B473" s="280" t="s">
        <v>1075</v>
      </c>
      <c r="C473" s="553"/>
      <c r="D473" s="551">
        <v>218955</v>
      </c>
      <c r="E473" s="554">
        <v>10</v>
      </c>
      <c r="F473" s="257">
        <v>3438</v>
      </c>
      <c r="G473" s="261">
        <v>3540</v>
      </c>
      <c r="H473" s="257">
        <v>6642</v>
      </c>
      <c r="I473" s="261">
        <v>6840</v>
      </c>
      <c r="J473" s="257"/>
      <c r="K473" s="261"/>
      <c r="L473" s="257"/>
      <c r="M473" s="261"/>
      <c r="N473" s="283"/>
      <c r="O473" s="258"/>
      <c r="P473" s="259"/>
      <c r="Q473" s="261"/>
      <c r="R473" s="260"/>
      <c r="S473" s="262"/>
      <c r="T473" s="259"/>
      <c r="U473" s="261"/>
      <c r="V473" s="260"/>
      <c r="W473" s="262"/>
      <c r="X473" s="257"/>
      <c r="Y473" s="261"/>
      <c r="Z473" s="260"/>
      <c r="AA473" s="258"/>
      <c r="AB473" s="257"/>
      <c r="AC473" s="261"/>
      <c r="AD473" s="260"/>
      <c r="AE473" s="262"/>
      <c r="AF473" s="259"/>
      <c r="AG473" s="261"/>
      <c r="AH473" s="260"/>
      <c r="AI473" s="258"/>
      <c r="AJ473" s="260"/>
      <c r="AK473" s="261"/>
      <c r="AL473" s="260"/>
      <c r="AM473" s="258"/>
      <c r="AN473" s="260"/>
      <c r="AO473" s="258"/>
    </row>
    <row r="474" spans="1:41" x14ac:dyDescent="0.2">
      <c r="A474" s="282" t="s">
        <v>142</v>
      </c>
      <c r="B474" s="280" t="s">
        <v>1076</v>
      </c>
      <c r="C474" s="285"/>
      <c r="D474" s="551">
        <v>218335</v>
      </c>
      <c r="E474" s="552">
        <v>15</v>
      </c>
      <c r="F474" s="257">
        <v>14026</v>
      </c>
      <c r="G474" s="261">
        <v>14316</v>
      </c>
      <c r="H474" s="257">
        <v>22717</v>
      </c>
      <c r="I474" s="261">
        <v>23105</v>
      </c>
      <c r="J474" s="257">
        <v>14252</v>
      </c>
      <c r="K474" s="261">
        <v>15074</v>
      </c>
      <c r="L474" s="257">
        <v>19272</v>
      </c>
      <c r="M474" s="261">
        <v>20731</v>
      </c>
      <c r="N474" s="283"/>
      <c r="O474" s="258"/>
      <c r="P474" s="259"/>
      <c r="Q474" s="261"/>
      <c r="R474" s="260">
        <v>33388</v>
      </c>
      <c r="S474" s="262">
        <v>33388</v>
      </c>
      <c r="T474" s="259">
        <v>59852</v>
      </c>
      <c r="U474" s="261">
        <v>59852</v>
      </c>
      <c r="V474" s="260">
        <v>29258</v>
      </c>
      <c r="W474" s="262">
        <v>30720</v>
      </c>
      <c r="X474" s="257">
        <v>51152</v>
      </c>
      <c r="Y474" s="261">
        <v>53710</v>
      </c>
      <c r="Z474" s="260">
        <v>18994</v>
      </c>
      <c r="AA474" s="258">
        <v>19562</v>
      </c>
      <c r="AB474" s="257">
        <v>28450</v>
      </c>
      <c r="AC474" s="261">
        <v>29304</v>
      </c>
      <c r="AD474" s="260"/>
      <c r="AE474" s="262"/>
      <c r="AF474" s="259"/>
      <c r="AG474" s="261"/>
      <c r="AH474" s="260"/>
      <c r="AI474" s="258"/>
      <c r="AJ474" s="260"/>
      <c r="AK474" s="261"/>
      <c r="AL474" s="260"/>
      <c r="AM474" s="258"/>
      <c r="AN474" s="260"/>
      <c r="AO474" s="258"/>
    </row>
    <row r="475" spans="1:41" x14ac:dyDescent="0.2">
      <c r="A475" s="407" t="s">
        <v>74</v>
      </c>
      <c r="B475" s="408" t="s">
        <v>736</v>
      </c>
      <c r="C475" s="409"/>
      <c r="D475" s="410">
        <v>220862</v>
      </c>
      <c r="E475" s="411">
        <v>1</v>
      </c>
      <c r="F475" s="257">
        <v>7696</v>
      </c>
      <c r="G475" s="261">
        <v>8234</v>
      </c>
      <c r="H475" s="257">
        <v>23146</v>
      </c>
      <c r="I475" s="261">
        <v>23684</v>
      </c>
      <c r="J475" s="257">
        <v>9606</v>
      </c>
      <c r="K475" s="261">
        <v>10304</v>
      </c>
      <c r="L475" s="257">
        <v>22526</v>
      </c>
      <c r="M475" s="261">
        <v>23224</v>
      </c>
      <c r="N475" s="283">
        <v>15091</v>
      </c>
      <c r="O475" s="258">
        <v>16348</v>
      </c>
      <c r="P475" s="259">
        <v>36963</v>
      </c>
      <c r="Q475" s="261">
        <v>38220</v>
      </c>
      <c r="R475" s="260"/>
      <c r="S475" s="262"/>
      <c r="T475" s="259"/>
      <c r="U475" s="261"/>
      <c r="V475" s="260"/>
      <c r="W475" s="262"/>
      <c r="X475" s="257"/>
      <c r="Y475" s="261"/>
      <c r="Z475" s="260"/>
      <c r="AA475" s="258"/>
      <c r="AB475" s="257"/>
      <c r="AC475" s="261"/>
      <c r="AD475" s="260"/>
      <c r="AE475" s="262"/>
      <c r="AF475" s="259"/>
      <c r="AG475" s="261"/>
      <c r="AH475" s="260"/>
      <c r="AI475" s="258"/>
      <c r="AJ475" s="260"/>
      <c r="AK475" s="261"/>
      <c r="AL475" s="260"/>
      <c r="AM475" s="258"/>
      <c r="AN475" s="260"/>
      <c r="AO475" s="258"/>
    </row>
    <row r="476" spans="1:41" x14ac:dyDescent="0.2">
      <c r="A476" s="407" t="s">
        <v>74</v>
      </c>
      <c r="B476" s="412" t="s">
        <v>737</v>
      </c>
      <c r="C476" s="413"/>
      <c r="D476" s="407">
        <v>221759</v>
      </c>
      <c r="E476" s="407">
        <v>1</v>
      </c>
      <c r="F476" s="257">
        <v>8396</v>
      </c>
      <c r="G476" s="261">
        <v>9092</v>
      </c>
      <c r="H476" s="257">
        <v>25538</v>
      </c>
      <c r="I476" s="261">
        <v>27582</v>
      </c>
      <c r="J476" s="257">
        <v>9494</v>
      </c>
      <c r="K476" s="261">
        <v>10290</v>
      </c>
      <c r="L476" s="257">
        <v>26636</v>
      </c>
      <c r="M476" s="261">
        <v>28770</v>
      </c>
      <c r="N476" s="283">
        <v>16456</v>
      </c>
      <c r="O476" s="258">
        <v>17678</v>
      </c>
      <c r="P476" s="259">
        <v>35200</v>
      </c>
      <c r="Q476" s="261">
        <v>36422</v>
      </c>
      <c r="R476" s="260"/>
      <c r="S476" s="262"/>
      <c r="T476" s="259"/>
      <c r="U476" s="261"/>
      <c r="V476" s="260"/>
      <c r="W476" s="262"/>
      <c r="X476" s="257"/>
      <c r="Y476" s="261"/>
      <c r="Z476" s="260"/>
      <c r="AA476" s="258"/>
      <c r="AB476" s="257"/>
      <c r="AC476" s="261"/>
      <c r="AD476" s="260"/>
      <c r="AE476" s="262"/>
      <c r="AF476" s="259"/>
      <c r="AG476" s="261"/>
      <c r="AH476" s="260"/>
      <c r="AI476" s="258"/>
      <c r="AJ476" s="260"/>
      <c r="AK476" s="261"/>
      <c r="AL476" s="260"/>
      <c r="AM476" s="258"/>
      <c r="AN476" s="260"/>
      <c r="AO476" s="258"/>
    </row>
    <row r="477" spans="1:41" x14ac:dyDescent="0.2">
      <c r="A477" s="407" t="s">
        <v>74</v>
      </c>
      <c r="B477" s="408" t="s">
        <v>738</v>
      </c>
      <c r="C477" s="414"/>
      <c r="D477" s="407">
        <v>221838</v>
      </c>
      <c r="E477" s="418">
        <v>2</v>
      </c>
      <c r="F477" s="257">
        <v>6346</v>
      </c>
      <c r="G477" s="261">
        <v>6702</v>
      </c>
      <c r="H477" s="257">
        <v>19498</v>
      </c>
      <c r="I477" s="261">
        <v>19854</v>
      </c>
      <c r="J477" s="257">
        <v>8160</v>
      </c>
      <c r="K477" s="261">
        <v>8606</v>
      </c>
      <c r="L477" s="257">
        <v>20100</v>
      </c>
      <c r="M477" s="261">
        <v>20546</v>
      </c>
      <c r="N477" s="283"/>
      <c r="O477" s="258"/>
      <c r="P477" s="259"/>
      <c r="Q477" s="261"/>
      <c r="R477" s="260"/>
      <c r="S477" s="262"/>
      <c r="T477" s="259"/>
      <c r="U477" s="261"/>
      <c r="V477" s="260"/>
      <c r="W477" s="262"/>
      <c r="X477" s="257"/>
      <c r="Y477" s="261"/>
      <c r="Z477" s="260"/>
      <c r="AA477" s="258"/>
      <c r="AB477" s="257"/>
      <c r="AC477" s="261"/>
      <c r="AD477" s="260"/>
      <c r="AE477" s="262"/>
      <c r="AF477" s="259"/>
      <c r="AG477" s="261"/>
      <c r="AH477" s="260"/>
      <c r="AI477" s="258"/>
      <c r="AJ477" s="260"/>
      <c r="AK477" s="261"/>
      <c r="AL477" s="260"/>
      <c r="AM477" s="258"/>
      <c r="AN477" s="260"/>
      <c r="AO477" s="258"/>
    </row>
    <row r="478" spans="1:41" x14ac:dyDescent="0.2">
      <c r="A478" s="407" t="s">
        <v>74</v>
      </c>
      <c r="B478" s="408" t="s">
        <v>739</v>
      </c>
      <c r="C478" s="409"/>
      <c r="D478" s="407">
        <v>219602</v>
      </c>
      <c r="E478" s="415">
        <v>3</v>
      </c>
      <c r="F478" s="257">
        <v>6690</v>
      </c>
      <c r="G478" s="261">
        <v>6918</v>
      </c>
      <c r="H478" s="257">
        <v>20928</v>
      </c>
      <c r="I478" s="261">
        <v>21714</v>
      </c>
      <c r="J478" s="257">
        <v>8504</v>
      </c>
      <c r="K478" s="261">
        <v>8796</v>
      </c>
      <c r="L478" s="257">
        <v>21420</v>
      </c>
      <c r="M478" s="261">
        <v>22232</v>
      </c>
      <c r="N478" s="283"/>
      <c r="O478" s="258"/>
      <c r="P478" s="259"/>
      <c r="Q478" s="261"/>
      <c r="R478" s="260"/>
      <c r="S478" s="262"/>
      <c r="T478" s="259"/>
      <c r="U478" s="261"/>
      <c r="V478" s="260"/>
      <c r="W478" s="262"/>
      <c r="X478" s="257"/>
      <c r="Y478" s="261"/>
      <c r="Z478" s="260"/>
      <c r="AA478" s="258"/>
      <c r="AB478" s="257"/>
      <c r="AC478" s="261"/>
      <c r="AD478" s="260"/>
      <c r="AE478" s="262"/>
      <c r="AF478" s="259"/>
      <c r="AG478" s="261"/>
      <c r="AH478" s="260"/>
      <c r="AI478" s="258"/>
      <c r="AJ478" s="260"/>
      <c r="AK478" s="261"/>
      <c r="AL478" s="260"/>
      <c r="AM478" s="258"/>
      <c r="AN478" s="260"/>
      <c r="AO478" s="258"/>
    </row>
    <row r="479" spans="1:41" x14ac:dyDescent="0.2">
      <c r="A479" s="407" t="s">
        <v>74</v>
      </c>
      <c r="B479" s="412" t="s">
        <v>740</v>
      </c>
      <c r="C479" s="413"/>
      <c r="D479" s="407">
        <v>220075</v>
      </c>
      <c r="E479" s="407">
        <v>3</v>
      </c>
      <c r="F479" s="257">
        <v>6529</v>
      </c>
      <c r="G479" s="261">
        <v>6997</v>
      </c>
      <c r="H479" s="257">
        <v>20767</v>
      </c>
      <c r="I479" s="261">
        <v>22369</v>
      </c>
      <c r="J479" s="257">
        <v>8343</v>
      </c>
      <c r="K479" s="261">
        <v>8939</v>
      </c>
      <c r="L479" s="257">
        <v>21259</v>
      </c>
      <c r="M479" s="261">
        <v>22915</v>
      </c>
      <c r="N479" s="283"/>
      <c r="O479" s="258"/>
      <c r="P479" s="259"/>
      <c r="Q479" s="261"/>
      <c r="R479" s="260">
        <v>28279</v>
      </c>
      <c r="S479" s="262">
        <v>29731</v>
      </c>
      <c r="T479" s="259">
        <v>55989</v>
      </c>
      <c r="U479" s="261">
        <v>58273</v>
      </c>
      <c r="V479" s="260"/>
      <c r="W479" s="262"/>
      <c r="X479" s="257"/>
      <c r="Y479" s="261"/>
      <c r="Z479" s="260">
        <v>30303</v>
      </c>
      <c r="AA479" s="258">
        <v>31547</v>
      </c>
      <c r="AB479" s="257">
        <v>30303</v>
      </c>
      <c r="AC479" s="261">
        <v>31547</v>
      </c>
      <c r="AD479" s="260"/>
      <c r="AE479" s="262"/>
      <c r="AF479" s="259"/>
      <c r="AG479" s="261"/>
      <c r="AH479" s="260"/>
      <c r="AI479" s="258"/>
      <c r="AJ479" s="260"/>
      <c r="AK479" s="261"/>
      <c r="AL479" s="260"/>
      <c r="AM479" s="258"/>
      <c r="AN479" s="260"/>
      <c r="AO479" s="258"/>
    </row>
    <row r="480" spans="1:41" x14ac:dyDescent="0.2">
      <c r="A480" s="407" t="s">
        <v>74</v>
      </c>
      <c r="B480" s="412" t="s">
        <v>741</v>
      </c>
      <c r="C480" s="413"/>
      <c r="D480" s="407">
        <v>220978</v>
      </c>
      <c r="E480" s="407">
        <v>3</v>
      </c>
      <c r="F480" s="257">
        <v>7018</v>
      </c>
      <c r="G480" s="261">
        <v>7492</v>
      </c>
      <c r="H480" s="257">
        <v>21406</v>
      </c>
      <c r="I480" s="261">
        <v>22840</v>
      </c>
      <c r="J480" s="257">
        <v>8862</v>
      </c>
      <c r="K480" s="261">
        <v>9458</v>
      </c>
      <c r="L480" s="257">
        <v>21902</v>
      </c>
      <c r="M480" s="261">
        <v>23370</v>
      </c>
      <c r="N480" s="283"/>
      <c r="O480" s="258"/>
      <c r="P480" s="259"/>
      <c r="Q480" s="261"/>
      <c r="R480" s="260"/>
      <c r="S480" s="262"/>
      <c r="T480" s="259"/>
      <c r="U480" s="261"/>
      <c r="V480" s="260"/>
      <c r="W480" s="262"/>
      <c r="X480" s="257"/>
      <c r="Y480" s="261"/>
      <c r="Z480" s="260"/>
      <c r="AA480" s="258"/>
      <c r="AB480" s="257"/>
      <c r="AC480" s="261"/>
      <c r="AD480" s="260"/>
      <c r="AE480" s="262"/>
      <c r="AF480" s="259"/>
      <c r="AG480" s="261"/>
      <c r="AH480" s="260"/>
      <c r="AI480" s="258"/>
      <c r="AJ480" s="260"/>
      <c r="AK480" s="261"/>
      <c r="AL480" s="260"/>
      <c r="AM480" s="258"/>
      <c r="AN480" s="260"/>
      <c r="AO480" s="258"/>
    </row>
    <row r="481" spans="1:41" x14ac:dyDescent="0.2">
      <c r="A481" s="407" t="s">
        <v>74</v>
      </c>
      <c r="B481" s="408" t="s">
        <v>742</v>
      </c>
      <c r="C481" s="409"/>
      <c r="D481" s="410">
        <v>221847</v>
      </c>
      <c r="E481" s="411">
        <v>3</v>
      </c>
      <c r="F481" s="257">
        <v>6698</v>
      </c>
      <c r="G481" s="261">
        <v>6948</v>
      </c>
      <c r="H481" s="257">
        <v>21008</v>
      </c>
      <c r="I481" s="261">
        <v>21816</v>
      </c>
      <c r="J481" s="257">
        <v>8522</v>
      </c>
      <c r="K481" s="261">
        <v>8832</v>
      </c>
      <c r="L481" s="257">
        <v>21498</v>
      </c>
      <c r="M481" s="261">
        <v>22312</v>
      </c>
      <c r="N481" s="283"/>
      <c r="O481" s="258"/>
      <c r="P481" s="259"/>
      <c r="Q481" s="261"/>
      <c r="R481" s="260"/>
      <c r="S481" s="262"/>
      <c r="T481" s="259"/>
      <c r="U481" s="261"/>
      <c r="V481" s="260"/>
      <c r="W481" s="262"/>
      <c r="X481" s="257"/>
      <c r="Y481" s="261"/>
      <c r="Z481" s="260"/>
      <c r="AA481" s="258"/>
      <c r="AB481" s="257"/>
      <c r="AC481" s="261"/>
      <c r="AD481" s="260"/>
      <c r="AE481" s="262"/>
      <c r="AF481" s="259"/>
      <c r="AG481" s="261"/>
      <c r="AH481" s="260"/>
      <c r="AI481" s="258"/>
      <c r="AJ481" s="260"/>
      <c r="AK481" s="261"/>
      <c r="AL481" s="260"/>
      <c r="AM481" s="258"/>
      <c r="AN481" s="260"/>
      <c r="AO481" s="258"/>
    </row>
    <row r="482" spans="1:41" x14ac:dyDescent="0.2">
      <c r="A482" s="407" t="s">
        <v>74</v>
      </c>
      <c r="B482" s="408" t="s">
        <v>743</v>
      </c>
      <c r="C482" s="409"/>
      <c r="D482" s="407">
        <v>221740</v>
      </c>
      <c r="E482" s="407">
        <v>3</v>
      </c>
      <c r="F482" s="257">
        <v>6718.2879999999996</v>
      </c>
      <c r="G482" s="261">
        <v>7212</v>
      </c>
      <c r="H482" s="257">
        <v>20252.288</v>
      </c>
      <c r="I482" s="261">
        <v>21558</v>
      </c>
      <c r="J482" s="257">
        <v>7792</v>
      </c>
      <c r="K482" s="261">
        <v>8350</v>
      </c>
      <c r="L482" s="257">
        <v>21326</v>
      </c>
      <c r="M482" s="261">
        <v>22696</v>
      </c>
      <c r="N482" s="283"/>
      <c r="O482" s="258"/>
      <c r="P482" s="259"/>
      <c r="Q482" s="261"/>
      <c r="R482" s="260"/>
      <c r="S482" s="262"/>
      <c r="T482" s="259"/>
      <c r="U482" s="261"/>
      <c r="V482" s="260"/>
      <c r="W482" s="262"/>
      <c r="X482" s="257"/>
      <c r="Y482" s="261"/>
      <c r="Z482" s="260"/>
      <c r="AA482" s="258"/>
      <c r="AB482" s="257"/>
      <c r="AC482" s="261"/>
      <c r="AD482" s="260"/>
      <c r="AE482" s="262"/>
      <c r="AF482" s="259"/>
      <c r="AG482" s="261"/>
      <c r="AH482" s="260"/>
      <c r="AI482" s="258"/>
      <c r="AJ482" s="260"/>
      <c r="AK482" s="261"/>
      <c r="AL482" s="260"/>
      <c r="AM482" s="258"/>
      <c r="AN482" s="260"/>
      <c r="AO482" s="258"/>
    </row>
    <row r="483" spans="1:41" x14ac:dyDescent="0.2">
      <c r="A483" s="407" t="s">
        <v>74</v>
      </c>
      <c r="B483" s="412" t="s">
        <v>744</v>
      </c>
      <c r="C483" s="409"/>
      <c r="D483" s="407">
        <v>221768</v>
      </c>
      <c r="E483" s="407">
        <v>5</v>
      </c>
      <c r="F483" s="257">
        <v>6718</v>
      </c>
      <c r="G483" s="261">
        <v>7081</v>
      </c>
      <c r="H483" s="257">
        <v>19128</v>
      </c>
      <c r="I483" s="261">
        <v>20237</v>
      </c>
      <c r="J483" s="257">
        <v>7790</v>
      </c>
      <c r="K483" s="261">
        <v>8233</v>
      </c>
      <c r="L483" s="257">
        <v>20200</v>
      </c>
      <c r="M483" s="261">
        <v>21389</v>
      </c>
      <c r="N483" s="283"/>
      <c r="O483" s="258"/>
      <c r="P483" s="259"/>
      <c r="Q483" s="261"/>
      <c r="R483" s="260"/>
      <c r="S483" s="262"/>
      <c r="T483" s="259"/>
      <c r="U483" s="261"/>
      <c r="V483" s="260"/>
      <c r="W483" s="262"/>
      <c r="X483" s="257"/>
      <c r="Y483" s="261"/>
      <c r="Z483" s="260"/>
      <c r="AA483" s="258"/>
      <c r="AB483" s="257"/>
      <c r="AC483" s="261"/>
      <c r="AD483" s="260"/>
      <c r="AE483" s="262"/>
      <c r="AF483" s="259"/>
      <c r="AG483" s="261"/>
      <c r="AH483" s="260"/>
      <c r="AI483" s="258"/>
      <c r="AJ483" s="260"/>
      <c r="AK483" s="261"/>
      <c r="AL483" s="260"/>
      <c r="AM483" s="258"/>
      <c r="AN483" s="260"/>
      <c r="AO483" s="258"/>
    </row>
    <row r="484" spans="1:41" x14ac:dyDescent="0.2">
      <c r="A484" s="407" t="s">
        <v>74</v>
      </c>
      <c r="B484" s="412" t="s">
        <v>745</v>
      </c>
      <c r="C484" s="429"/>
      <c r="D484" s="430">
        <v>219824</v>
      </c>
      <c r="E484" s="431">
        <v>8</v>
      </c>
      <c r="F484" s="257">
        <v>3567</v>
      </c>
      <c r="G484" s="261">
        <v>3737</v>
      </c>
      <c r="H484" s="257">
        <v>13671</v>
      </c>
      <c r="I484" s="261">
        <v>14369</v>
      </c>
      <c r="J484" s="257"/>
      <c r="K484" s="261"/>
      <c r="L484" s="257"/>
      <c r="M484" s="261"/>
      <c r="N484" s="283"/>
      <c r="O484" s="258"/>
      <c r="P484" s="259"/>
      <c r="Q484" s="261"/>
      <c r="R484" s="260"/>
      <c r="S484" s="262"/>
      <c r="T484" s="259"/>
      <c r="U484" s="261"/>
      <c r="V484" s="260"/>
      <c r="W484" s="262"/>
      <c r="X484" s="257"/>
      <c r="Y484" s="261"/>
      <c r="Z484" s="260"/>
      <c r="AA484" s="258"/>
      <c r="AB484" s="257"/>
      <c r="AC484" s="261"/>
      <c r="AD484" s="260"/>
      <c r="AE484" s="262"/>
      <c r="AF484" s="259"/>
      <c r="AG484" s="261"/>
      <c r="AH484" s="260"/>
      <c r="AI484" s="258"/>
      <c r="AJ484" s="260"/>
      <c r="AK484" s="261"/>
      <c r="AL484" s="260"/>
      <c r="AM484" s="258"/>
      <c r="AN484" s="260"/>
      <c r="AO484" s="258"/>
    </row>
    <row r="485" spans="1:41" x14ac:dyDescent="0.2">
      <c r="A485" s="407" t="s">
        <v>74</v>
      </c>
      <c r="B485" s="408" t="s">
        <v>746</v>
      </c>
      <c r="C485" s="432"/>
      <c r="D485" s="430">
        <v>221184</v>
      </c>
      <c r="E485" s="418">
        <v>8</v>
      </c>
      <c r="F485" s="257">
        <v>3477</v>
      </c>
      <c r="G485" s="261">
        <v>3627</v>
      </c>
      <c r="H485" s="257">
        <v>13581</v>
      </c>
      <c r="I485" s="261">
        <v>14259</v>
      </c>
      <c r="J485" s="257"/>
      <c r="K485" s="261"/>
      <c r="L485" s="257"/>
      <c r="M485" s="261"/>
      <c r="N485" s="283"/>
      <c r="O485" s="258"/>
      <c r="P485" s="259"/>
      <c r="Q485" s="261"/>
      <c r="R485" s="260"/>
      <c r="S485" s="262"/>
      <c r="T485" s="259"/>
      <c r="U485" s="261"/>
      <c r="V485" s="260"/>
      <c r="W485" s="262"/>
      <c r="X485" s="257"/>
      <c r="Y485" s="261"/>
      <c r="Z485" s="260"/>
      <c r="AA485" s="258"/>
      <c r="AB485" s="257"/>
      <c r="AC485" s="261"/>
      <c r="AD485" s="260"/>
      <c r="AE485" s="262"/>
      <c r="AF485" s="259"/>
      <c r="AG485" s="261"/>
      <c r="AH485" s="260"/>
      <c r="AI485" s="258"/>
      <c r="AJ485" s="260"/>
      <c r="AK485" s="261"/>
      <c r="AL485" s="260"/>
      <c r="AM485" s="258"/>
      <c r="AN485" s="260"/>
      <c r="AO485" s="258"/>
    </row>
    <row r="486" spans="1:41" x14ac:dyDescent="0.2">
      <c r="A486" s="407" t="s">
        <v>74</v>
      </c>
      <c r="B486" s="412" t="s">
        <v>747</v>
      </c>
      <c r="C486" s="429"/>
      <c r="D486" s="430">
        <v>221643</v>
      </c>
      <c r="E486" s="431">
        <v>8</v>
      </c>
      <c r="F486" s="257">
        <v>3569</v>
      </c>
      <c r="G486" s="261">
        <v>3719</v>
      </c>
      <c r="H486" s="257">
        <v>13673</v>
      </c>
      <c r="I486" s="261">
        <v>14351</v>
      </c>
      <c r="J486" s="257"/>
      <c r="K486" s="261"/>
      <c r="L486" s="257"/>
      <c r="M486" s="261"/>
      <c r="N486" s="283"/>
      <c r="O486" s="258"/>
      <c r="P486" s="259"/>
      <c r="Q486" s="261"/>
      <c r="R486" s="260"/>
      <c r="S486" s="262"/>
      <c r="T486" s="259"/>
      <c r="U486" s="261"/>
      <c r="V486" s="260"/>
      <c r="W486" s="262"/>
      <c r="X486" s="257"/>
      <c r="Y486" s="261"/>
      <c r="Z486" s="260"/>
      <c r="AA486" s="258"/>
      <c r="AB486" s="257"/>
      <c r="AC486" s="261"/>
      <c r="AD486" s="260"/>
      <c r="AE486" s="262"/>
      <c r="AF486" s="259"/>
      <c r="AG486" s="261"/>
      <c r="AH486" s="260"/>
      <c r="AI486" s="258"/>
      <c r="AJ486" s="260"/>
      <c r="AK486" s="261"/>
      <c r="AL486" s="260"/>
      <c r="AM486" s="258"/>
      <c r="AN486" s="260"/>
      <c r="AO486" s="258"/>
    </row>
    <row r="487" spans="1:41" x14ac:dyDescent="0.2">
      <c r="A487" s="407" t="s">
        <v>74</v>
      </c>
      <c r="B487" s="412" t="s">
        <v>748</v>
      </c>
      <c r="C487" s="429"/>
      <c r="D487" s="430">
        <v>221485</v>
      </c>
      <c r="E487" s="431">
        <v>8</v>
      </c>
      <c r="F487" s="257">
        <v>3547</v>
      </c>
      <c r="G487" s="261">
        <v>3717</v>
      </c>
      <c r="H487" s="257">
        <v>13651</v>
      </c>
      <c r="I487" s="261">
        <v>14349</v>
      </c>
      <c r="J487" s="257"/>
      <c r="K487" s="261"/>
      <c r="L487" s="257"/>
      <c r="M487" s="261"/>
      <c r="N487" s="283"/>
      <c r="O487" s="258"/>
      <c r="P487" s="259"/>
      <c r="Q487" s="261"/>
      <c r="R487" s="260"/>
      <c r="S487" s="262"/>
      <c r="T487" s="259"/>
      <c r="U487" s="261"/>
      <c r="V487" s="260"/>
      <c r="W487" s="262"/>
      <c r="X487" s="257"/>
      <c r="Y487" s="261"/>
      <c r="Z487" s="260"/>
      <c r="AA487" s="258"/>
      <c r="AB487" s="257"/>
      <c r="AC487" s="261"/>
      <c r="AD487" s="260"/>
      <c r="AE487" s="262"/>
      <c r="AF487" s="259"/>
      <c r="AG487" s="261"/>
      <c r="AH487" s="260"/>
      <c r="AI487" s="258"/>
      <c r="AJ487" s="260"/>
      <c r="AK487" s="261"/>
      <c r="AL487" s="260"/>
      <c r="AM487" s="258"/>
      <c r="AN487" s="260"/>
      <c r="AO487" s="258"/>
    </row>
    <row r="488" spans="1:41" x14ac:dyDescent="0.2">
      <c r="A488" s="407" t="s">
        <v>74</v>
      </c>
      <c r="B488" s="408" t="s">
        <v>749</v>
      </c>
      <c r="C488" s="432"/>
      <c r="D488" s="430">
        <v>222053</v>
      </c>
      <c r="E488" s="418">
        <v>8</v>
      </c>
      <c r="F488" s="257">
        <v>3519</v>
      </c>
      <c r="G488" s="261">
        <v>3669</v>
      </c>
      <c r="H488" s="257">
        <v>13623</v>
      </c>
      <c r="I488" s="261">
        <v>14301</v>
      </c>
      <c r="J488" s="257"/>
      <c r="K488" s="261"/>
      <c r="L488" s="257"/>
      <c r="M488" s="261"/>
      <c r="N488" s="283"/>
      <c r="O488" s="258"/>
      <c r="P488" s="259"/>
      <c r="Q488" s="261"/>
      <c r="R488" s="260"/>
      <c r="S488" s="262"/>
      <c r="T488" s="259"/>
      <c r="U488" s="261"/>
      <c r="V488" s="260"/>
      <c r="W488" s="262"/>
      <c r="X488" s="257"/>
      <c r="Y488" s="261"/>
      <c r="Z488" s="260"/>
      <c r="AA488" s="258"/>
      <c r="AB488" s="257"/>
      <c r="AC488" s="261"/>
      <c r="AD488" s="260"/>
      <c r="AE488" s="262"/>
      <c r="AF488" s="259"/>
      <c r="AG488" s="261"/>
      <c r="AH488" s="260"/>
      <c r="AI488" s="258"/>
      <c r="AJ488" s="260"/>
      <c r="AK488" s="261"/>
      <c r="AL488" s="260"/>
      <c r="AM488" s="258"/>
      <c r="AN488" s="260"/>
      <c r="AO488" s="258"/>
    </row>
    <row r="489" spans="1:41" x14ac:dyDescent="0.2">
      <c r="A489" s="407" t="s">
        <v>74</v>
      </c>
      <c r="B489" s="412" t="s">
        <v>750</v>
      </c>
      <c r="C489" s="429"/>
      <c r="D489" s="430">
        <v>219879</v>
      </c>
      <c r="E489" s="431">
        <v>9</v>
      </c>
      <c r="F489" s="257">
        <v>3521</v>
      </c>
      <c r="G489" s="261">
        <v>3671</v>
      </c>
      <c r="H489" s="257">
        <v>13625</v>
      </c>
      <c r="I489" s="261">
        <v>14303</v>
      </c>
      <c r="J489" s="257"/>
      <c r="K489" s="261"/>
      <c r="L489" s="257"/>
      <c r="M489" s="261"/>
      <c r="N489" s="283"/>
      <c r="O489" s="258"/>
      <c r="P489" s="259"/>
      <c r="Q489" s="261"/>
      <c r="R489" s="260"/>
      <c r="S489" s="262"/>
      <c r="T489" s="259"/>
      <c r="U489" s="261"/>
      <c r="V489" s="260"/>
      <c r="W489" s="262"/>
      <c r="X489" s="257"/>
      <c r="Y489" s="261"/>
      <c r="Z489" s="260"/>
      <c r="AA489" s="258"/>
      <c r="AB489" s="257"/>
      <c r="AC489" s="261"/>
      <c r="AD489" s="260"/>
      <c r="AE489" s="262"/>
      <c r="AF489" s="259"/>
      <c r="AG489" s="261"/>
      <c r="AH489" s="260"/>
      <c r="AI489" s="258"/>
      <c r="AJ489" s="260"/>
      <c r="AK489" s="261"/>
      <c r="AL489" s="260"/>
      <c r="AM489" s="258"/>
      <c r="AN489" s="260"/>
      <c r="AO489" s="258"/>
    </row>
    <row r="490" spans="1:41" x14ac:dyDescent="0.2">
      <c r="A490" s="407" t="s">
        <v>74</v>
      </c>
      <c r="B490" s="412" t="s">
        <v>751</v>
      </c>
      <c r="C490" s="429"/>
      <c r="D490" s="430">
        <v>219888</v>
      </c>
      <c r="E490" s="431">
        <v>9</v>
      </c>
      <c r="F490" s="257">
        <v>3523</v>
      </c>
      <c r="G490" s="261">
        <v>3673</v>
      </c>
      <c r="H490" s="257">
        <v>13627</v>
      </c>
      <c r="I490" s="261">
        <v>14305</v>
      </c>
      <c r="J490" s="257"/>
      <c r="K490" s="261"/>
      <c r="L490" s="257"/>
      <c r="M490" s="261"/>
      <c r="N490" s="283"/>
      <c r="O490" s="258"/>
      <c r="P490" s="259"/>
      <c r="Q490" s="261"/>
      <c r="R490" s="260"/>
      <c r="S490" s="262"/>
      <c r="T490" s="259"/>
      <c r="U490" s="261"/>
      <c r="V490" s="260"/>
      <c r="W490" s="262"/>
      <c r="X490" s="257"/>
      <c r="Y490" s="261"/>
      <c r="Z490" s="260"/>
      <c r="AA490" s="258"/>
      <c r="AB490" s="257"/>
      <c r="AC490" s="261"/>
      <c r="AD490" s="260"/>
      <c r="AE490" s="262"/>
      <c r="AF490" s="259"/>
      <c r="AG490" s="261"/>
      <c r="AH490" s="260"/>
      <c r="AI490" s="258"/>
      <c r="AJ490" s="260"/>
      <c r="AK490" s="261"/>
      <c r="AL490" s="260"/>
      <c r="AM490" s="258"/>
      <c r="AN490" s="260"/>
      <c r="AO490" s="258"/>
    </row>
    <row r="491" spans="1:41" x14ac:dyDescent="0.2">
      <c r="A491" s="407" t="s">
        <v>74</v>
      </c>
      <c r="B491" s="408" t="s">
        <v>752</v>
      </c>
      <c r="C491" s="432"/>
      <c r="D491" s="430">
        <v>220057</v>
      </c>
      <c r="E491" s="418">
        <v>9</v>
      </c>
      <c r="F491" s="257">
        <v>3533</v>
      </c>
      <c r="G491" s="261">
        <v>3693</v>
      </c>
      <c r="H491" s="257">
        <v>13637</v>
      </c>
      <c r="I491" s="261">
        <v>14325</v>
      </c>
      <c r="J491" s="257"/>
      <c r="K491" s="261"/>
      <c r="L491" s="257"/>
      <c r="M491" s="261"/>
      <c r="N491" s="283"/>
      <c r="O491" s="258"/>
      <c r="P491" s="259"/>
      <c r="Q491" s="261"/>
      <c r="R491" s="260"/>
      <c r="S491" s="262"/>
      <c r="T491" s="259"/>
      <c r="U491" s="261"/>
      <c r="V491" s="260"/>
      <c r="W491" s="262"/>
      <c r="X491" s="257"/>
      <c r="Y491" s="261"/>
      <c r="Z491" s="260"/>
      <c r="AA491" s="258"/>
      <c r="AB491" s="257"/>
      <c r="AC491" s="261"/>
      <c r="AD491" s="260"/>
      <c r="AE491" s="262"/>
      <c r="AF491" s="259"/>
      <c r="AG491" s="261"/>
      <c r="AH491" s="260"/>
      <c r="AI491" s="258"/>
      <c r="AJ491" s="260"/>
      <c r="AK491" s="261"/>
      <c r="AL491" s="260"/>
      <c r="AM491" s="258"/>
      <c r="AN491" s="260"/>
      <c r="AO491" s="258"/>
    </row>
    <row r="492" spans="1:41" x14ac:dyDescent="0.2">
      <c r="A492" s="407" t="s">
        <v>74</v>
      </c>
      <c r="B492" s="412" t="s">
        <v>753</v>
      </c>
      <c r="C492" s="429"/>
      <c r="D492" s="430">
        <v>220400</v>
      </c>
      <c r="E492" s="431">
        <v>9</v>
      </c>
      <c r="F492" s="257">
        <v>3529</v>
      </c>
      <c r="G492" s="261">
        <v>3685</v>
      </c>
      <c r="H492" s="257">
        <v>13633</v>
      </c>
      <c r="I492" s="261">
        <v>14317</v>
      </c>
      <c r="J492" s="257"/>
      <c r="K492" s="261"/>
      <c r="L492" s="257"/>
      <c r="M492" s="261"/>
      <c r="N492" s="283"/>
      <c r="O492" s="258"/>
      <c r="P492" s="259"/>
      <c r="Q492" s="261"/>
      <c r="R492" s="260"/>
      <c r="S492" s="262"/>
      <c r="T492" s="259"/>
      <c r="U492" s="261"/>
      <c r="V492" s="260"/>
      <c r="W492" s="262"/>
      <c r="X492" s="257"/>
      <c r="Y492" s="261"/>
      <c r="Z492" s="260"/>
      <c r="AA492" s="258"/>
      <c r="AB492" s="257"/>
      <c r="AC492" s="261"/>
      <c r="AD492" s="260"/>
      <c r="AE492" s="262"/>
      <c r="AF492" s="259"/>
      <c r="AG492" s="261"/>
      <c r="AH492" s="260"/>
      <c r="AI492" s="258"/>
      <c r="AJ492" s="260"/>
      <c r="AK492" s="261"/>
      <c r="AL492" s="260"/>
      <c r="AM492" s="258"/>
      <c r="AN492" s="260"/>
      <c r="AO492" s="258"/>
    </row>
    <row r="493" spans="1:41" x14ac:dyDescent="0.2">
      <c r="A493" s="407" t="s">
        <v>74</v>
      </c>
      <c r="B493" s="412" t="s">
        <v>754</v>
      </c>
      <c r="C493" s="429"/>
      <c r="D493" s="430">
        <v>221096</v>
      </c>
      <c r="E493" s="431">
        <v>9</v>
      </c>
      <c r="F493" s="257">
        <v>3528</v>
      </c>
      <c r="G493" s="261">
        <v>3678</v>
      </c>
      <c r="H493" s="257">
        <v>13632</v>
      </c>
      <c r="I493" s="261">
        <v>14310</v>
      </c>
      <c r="J493" s="257"/>
      <c r="K493" s="261"/>
      <c r="L493" s="257"/>
      <c r="M493" s="261"/>
      <c r="N493" s="283"/>
      <c r="O493" s="258"/>
      <c r="P493" s="259"/>
      <c r="Q493" s="261"/>
      <c r="R493" s="260"/>
      <c r="S493" s="262"/>
      <c r="T493" s="259"/>
      <c r="U493" s="261"/>
      <c r="V493" s="260"/>
      <c r="W493" s="262"/>
      <c r="X493" s="257"/>
      <c r="Y493" s="261"/>
      <c r="Z493" s="260"/>
      <c r="AA493" s="258"/>
      <c r="AB493" s="257"/>
      <c r="AC493" s="261"/>
      <c r="AD493" s="260"/>
      <c r="AE493" s="262"/>
      <c r="AF493" s="259"/>
      <c r="AG493" s="261"/>
      <c r="AH493" s="260"/>
      <c r="AI493" s="258"/>
      <c r="AJ493" s="260"/>
      <c r="AK493" s="261"/>
      <c r="AL493" s="260"/>
      <c r="AM493" s="258"/>
      <c r="AN493" s="260"/>
      <c r="AO493" s="258"/>
    </row>
    <row r="494" spans="1:41" x14ac:dyDescent="0.2">
      <c r="A494" s="407" t="s">
        <v>74</v>
      </c>
      <c r="B494" s="412" t="s">
        <v>755</v>
      </c>
      <c r="C494" s="429"/>
      <c r="D494" s="430">
        <v>221908</v>
      </c>
      <c r="E494" s="431">
        <v>9</v>
      </c>
      <c r="F494" s="257">
        <v>3533</v>
      </c>
      <c r="G494" s="261">
        <v>3683</v>
      </c>
      <c r="H494" s="257">
        <v>13637</v>
      </c>
      <c r="I494" s="261">
        <v>14315</v>
      </c>
      <c r="J494" s="257"/>
      <c r="K494" s="261"/>
      <c r="L494" s="257"/>
      <c r="M494" s="261"/>
      <c r="N494" s="283"/>
      <c r="O494" s="258"/>
      <c r="P494" s="259"/>
      <c r="Q494" s="261"/>
      <c r="R494" s="260"/>
      <c r="S494" s="262"/>
      <c r="T494" s="259"/>
      <c r="U494" s="261"/>
      <c r="V494" s="260"/>
      <c r="W494" s="262"/>
      <c r="X494" s="257"/>
      <c r="Y494" s="261"/>
      <c r="Z494" s="260"/>
      <c r="AA494" s="258"/>
      <c r="AB494" s="257"/>
      <c r="AC494" s="261"/>
      <c r="AD494" s="260"/>
      <c r="AE494" s="262"/>
      <c r="AF494" s="259"/>
      <c r="AG494" s="261"/>
      <c r="AH494" s="260"/>
      <c r="AI494" s="258"/>
      <c r="AJ494" s="260"/>
      <c r="AK494" s="261"/>
      <c r="AL494" s="260"/>
      <c r="AM494" s="258"/>
      <c r="AN494" s="260"/>
      <c r="AO494" s="258"/>
    </row>
    <row r="495" spans="1:41" x14ac:dyDescent="0.2">
      <c r="A495" s="407" t="s">
        <v>74</v>
      </c>
      <c r="B495" s="412" t="s">
        <v>756</v>
      </c>
      <c r="C495" s="429"/>
      <c r="D495" s="430">
        <v>221397</v>
      </c>
      <c r="E495" s="431">
        <v>9</v>
      </c>
      <c r="F495" s="257">
        <v>3537</v>
      </c>
      <c r="G495" s="261">
        <v>3685</v>
      </c>
      <c r="H495" s="257">
        <v>13641</v>
      </c>
      <c r="I495" s="261">
        <v>14317</v>
      </c>
      <c r="J495" s="257"/>
      <c r="K495" s="261"/>
      <c r="L495" s="257"/>
      <c r="M495" s="261"/>
      <c r="N495" s="283"/>
      <c r="O495" s="258"/>
      <c r="P495" s="259"/>
      <c r="Q495" s="261"/>
      <c r="R495" s="260"/>
      <c r="S495" s="262"/>
      <c r="T495" s="259"/>
      <c r="U495" s="261"/>
      <c r="V495" s="260"/>
      <c r="W495" s="262"/>
      <c r="X495" s="257"/>
      <c r="Y495" s="261"/>
      <c r="Z495" s="260"/>
      <c r="AA495" s="258"/>
      <c r="AB495" s="257"/>
      <c r="AC495" s="261"/>
      <c r="AD495" s="260"/>
      <c r="AE495" s="262"/>
      <c r="AF495" s="259"/>
      <c r="AG495" s="261"/>
      <c r="AH495" s="260"/>
      <c r="AI495" s="258"/>
      <c r="AJ495" s="260"/>
      <c r="AK495" s="261"/>
      <c r="AL495" s="260"/>
      <c r="AM495" s="258"/>
      <c r="AN495" s="260"/>
      <c r="AO495" s="258"/>
    </row>
    <row r="496" spans="1:41" x14ac:dyDescent="0.2">
      <c r="A496" s="407" t="s">
        <v>74</v>
      </c>
      <c r="B496" s="408" t="s">
        <v>757</v>
      </c>
      <c r="C496" s="433"/>
      <c r="D496" s="430">
        <v>222062</v>
      </c>
      <c r="E496" s="431">
        <v>9</v>
      </c>
      <c r="F496" s="257">
        <v>3531</v>
      </c>
      <c r="G496" s="261">
        <v>3681</v>
      </c>
      <c r="H496" s="257">
        <v>13635</v>
      </c>
      <c r="I496" s="261">
        <v>14313</v>
      </c>
      <c r="J496" s="257"/>
      <c r="K496" s="261"/>
      <c r="L496" s="257"/>
      <c r="M496" s="261"/>
      <c r="N496" s="283"/>
      <c r="O496" s="258"/>
      <c r="P496" s="259"/>
      <c r="Q496" s="261"/>
      <c r="R496" s="260"/>
      <c r="S496" s="262"/>
      <c r="T496" s="259"/>
      <c r="U496" s="261"/>
      <c r="V496" s="260"/>
      <c r="W496" s="262"/>
      <c r="X496" s="257"/>
      <c r="Y496" s="261"/>
      <c r="Z496" s="260"/>
      <c r="AA496" s="258"/>
      <c r="AB496" s="257"/>
      <c r="AC496" s="261"/>
      <c r="AD496" s="260"/>
      <c r="AE496" s="262"/>
      <c r="AF496" s="259"/>
      <c r="AG496" s="261"/>
      <c r="AH496" s="260"/>
      <c r="AI496" s="258"/>
      <c r="AJ496" s="260"/>
      <c r="AK496" s="261"/>
      <c r="AL496" s="260"/>
      <c r="AM496" s="258"/>
      <c r="AN496" s="260"/>
      <c r="AO496" s="258"/>
    </row>
    <row r="497" spans="1:41" x14ac:dyDescent="0.2">
      <c r="A497" s="407" t="s">
        <v>74</v>
      </c>
      <c r="B497" s="408" t="s">
        <v>759</v>
      </c>
      <c r="C497" s="432" t="s">
        <v>791</v>
      </c>
      <c r="D497" s="430" t="s">
        <v>760</v>
      </c>
      <c r="E497" s="434">
        <v>12</v>
      </c>
      <c r="F497" s="257">
        <v>2975</v>
      </c>
      <c r="G497" s="261">
        <v>3146</v>
      </c>
      <c r="H497" s="257"/>
      <c r="I497" s="261"/>
      <c r="J497" s="257"/>
      <c r="K497" s="261"/>
      <c r="L497" s="257"/>
      <c r="M497" s="261"/>
      <c r="N497" s="283"/>
      <c r="O497" s="258"/>
      <c r="P497" s="259"/>
      <c r="Q497" s="261"/>
      <c r="R497" s="260"/>
      <c r="S497" s="262"/>
      <c r="T497" s="259"/>
      <c r="U497" s="261"/>
      <c r="V497" s="260"/>
      <c r="W497" s="262"/>
      <c r="X497" s="257"/>
      <c r="Y497" s="261"/>
      <c r="Z497" s="260"/>
      <c r="AA497" s="258"/>
      <c r="AB497" s="257"/>
      <c r="AC497" s="261"/>
      <c r="AD497" s="260"/>
      <c r="AE497" s="262"/>
      <c r="AF497" s="259"/>
      <c r="AG497" s="261"/>
      <c r="AH497" s="260"/>
      <c r="AI497" s="258"/>
      <c r="AJ497" s="260"/>
      <c r="AK497" s="261"/>
      <c r="AL497" s="260"/>
      <c r="AM497" s="258"/>
      <c r="AN497" s="260"/>
      <c r="AO497" s="258"/>
    </row>
    <row r="498" spans="1:41" x14ac:dyDescent="0.2">
      <c r="A498" s="407" t="s">
        <v>74</v>
      </c>
      <c r="B498" s="412" t="s">
        <v>758</v>
      </c>
      <c r="C498" s="429"/>
      <c r="D498" s="430">
        <v>219596</v>
      </c>
      <c r="E498" s="431">
        <v>13</v>
      </c>
      <c r="F498" s="257">
        <v>2975</v>
      </c>
      <c r="G498" s="261">
        <v>3146</v>
      </c>
      <c r="H498" s="257"/>
      <c r="I498" s="261"/>
      <c r="J498" s="257"/>
      <c r="K498" s="261"/>
      <c r="L498" s="257"/>
      <c r="M498" s="261"/>
      <c r="N498" s="283"/>
      <c r="O498" s="258"/>
      <c r="P498" s="259"/>
      <c r="Q498" s="261"/>
      <c r="R498" s="260"/>
      <c r="S498" s="262"/>
      <c r="T498" s="259"/>
      <c r="U498" s="261"/>
      <c r="V498" s="260"/>
      <c r="W498" s="262"/>
      <c r="X498" s="257"/>
      <c r="Y498" s="261"/>
      <c r="Z498" s="260"/>
      <c r="AA498" s="258"/>
      <c r="AB498" s="257"/>
      <c r="AC498" s="261"/>
      <c r="AD498" s="260"/>
      <c r="AE498" s="262"/>
      <c r="AF498" s="259"/>
      <c r="AG498" s="261"/>
      <c r="AH498" s="260"/>
      <c r="AI498" s="258"/>
      <c r="AJ498" s="260"/>
      <c r="AK498" s="261"/>
      <c r="AL498" s="260"/>
      <c r="AM498" s="258"/>
      <c r="AN498" s="260"/>
      <c r="AO498" s="258"/>
    </row>
    <row r="499" spans="1:41" x14ac:dyDescent="0.2">
      <c r="A499" s="407" t="s">
        <v>74</v>
      </c>
      <c r="B499" s="412" t="s">
        <v>761</v>
      </c>
      <c r="C499" s="429"/>
      <c r="D499" s="430">
        <v>219921</v>
      </c>
      <c r="E499" s="431">
        <v>13</v>
      </c>
      <c r="F499" s="257">
        <v>2975</v>
      </c>
      <c r="G499" s="261">
        <v>3146</v>
      </c>
      <c r="H499" s="257"/>
      <c r="I499" s="261"/>
      <c r="J499" s="257"/>
      <c r="K499" s="261"/>
      <c r="L499" s="257"/>
      <c r="M499" s="261"/>
      <c r="N499" s="283"/>
      <c r="O499" s="258"/>
      <c r="P499" s="259"/>
      <c r="Q499" s="261"/>
      <c r="R499" s="260"/>
      <c r="S499" s="262"/>
      <c r="T499" s="259"/>
      <c r="U499" s="261"/>
      <c r="V499" s="260"/>
      <c r="W499" s="262"/>
      <c r="X499" s="257"/>
      <c r="Y499" s="261"/>
      <c r="Z499" s="260"/>
      <c r="AA499" s="258"/>
      <c r="AB499" s="257"/>
      <c r="AC499" s="261"/>
      <c r="AD499" s="260"/>
      <c r="AE499" s="262"/>
      <c r="AF499" s="259"/>
      <c r="AG499" s="261"/>
      <c r="AH499" s="260"/>
      <c r="AI499" s="258"/>
      <c r="AJ499" s="260"/>
      <c r="AK499" s="261"/>
      <c r="AL499" s="260"/>
      <c r="AM499" s="258"/>
      <c r="AN499" s="260"/>
      <c r="AO499" s="258"/>
    </row>
    <row r="500" spans="1:41" x14ac:dyDescent="0.2">
      <c r="A500" s="407" t="s">
        <v>74</v>
      </c>
      <c r="B500" s="412" t="s">
        <v>762</v>
      </c>
      <c r="C500" s="429"/>
      <c r="D500" s="430">
        <v>221591</v>
      </c>
      <c r="E500" s="431">
        <v>13</v>
      </c>
      <c r="F500" s="257">
        <v>2975</v>
      </c>
      <c r="G500" s="261">
        <v>3146</v>
      </c>
      <c r="H500" s="257"/>
      <c r="I500" s="261"/>
      <c r="J500" s="257"/>
      <c r="K500" s="261"/>
      <c r="L500" s="257"/>
      <c r="M500" s="261"/>
      <c r="N500" s="283"/>
      <c r="O500" s="258"/>
      <c r="P500" s="259"/>
      <c r="Q500" s="261"/>
      <c r="R500" s="260"/>
      <c r="S500" s="262"/>
      <c r="T500" s="259"/>
      <c r="U500" s="261"/>
      <c r="V500" s="260"/>
      <c r="W500" s="262"/>
      <c r="X500" s="257"/>
      <c r="Y500" s="261"/>
      <c r="Z500" s="260"/>
      <c r="AA500" s="258"/>
      <c r="AB500" s="257"/>
      <c r="AC500" s="261"/>
      <c r="AD500" s="260"/>
      <c r="AE500" s="262"/>
      <c r="AF500" s="259"/>
      <c r="AG500" s="261"/>
      <c r="AH500" s="260"/>
      <c r="AI500" s="258"/>
      <c r="AJ500" s="260"/>
      <c r="AK500" s="261"/>
      <c r="AL500" s="260"/>
      <c r="AM500" s="258"/>
      <c r="AN500" s="260"/>
      <c r="AO500" s="258"/>
    </row>
    <row r="501" spans="1:41" x14ac:dyDescent="0.2">
      <c r="A501" s="407" t="s">
        <v>74</v>
      </c>
      <c r="B501" s="412" t="s">
        <v>763</v>
      </c>
      <c r="C501" s="429"/>
      <c r="D501" s="430">
        <v>221430</v>
      </c>
      <c r="E501" s="431">
        <v>13</v>
      </c>
      <c r="F501" s="257">
        <v>2975</v>
      </c>
      <c r="G501" s="261">
        <v>3146</v>
      </c>
      <c r="H501" s="257"/>
      <c r="I501" s="261"/>
      <c r="J501" s="257"/>
      <c r="K501" s="261"/>
      <c r="L501" s="257"/>
      <c r="M501" s="261"/>
      <c r="N501" s="283"/>
      <c r="O501" s="258"/>
      <c r="P501" s="259"/>
      <c r="Q501" s="261"/>
      <c r="R501" s="260"/>
      <c r="S501" s="262"/>
      <c r="T501" s="259"/>
      <c r="U501" s="261"/>
      <c r="V501" s="260"/>
      <c r="W501" s="262"/>
      <c r="X501" s="257"/>
      <c r="Y501" s="261"/>
      <c r="Z501" s="260"/>
      <c r="AA501" s="258"/>
      <c r="AB501" s="257"/>
      <c r="AC501" s="261"/>
      <c r="AD501" s="260"/>
      <c r="AE501" s="262"/>
      <c r="AF501" s="259"/>
      <c r="AG501" s="261"/>
      <c r="AH501" s="260"/>
      <c r="AI501" s="258"/>
      <c r="AJ501" s="260"/>
      <c r="AK501" s="261"/>
      <c r="AL501" s="260"/>
      <c r="AM501" s="258"/>
      <c r="AN501" s="260"/>
      <c r="AO501" s="258"/>
    </row>
    <row r="502" spans="1:41" x14ac:dyDescent="0.2">
      <c r="A502" s="407" t="s">
        <v>74</v>
      </c>
      <c r="B502" s="412" t="s">
        <v>764</v>
      </c>
      <c r="C502" s="429"/>
      <c r="D502" s="430">
        <v>219994</v>
      </c>
      <c r="E502" s="431">
        <v>13</v>
      </c>
      <c r="F502" s="257">
        <v>2975</v>
      </c>
      <c r="G502" s="261">
        <v>3146</v>
      </c>
      <c r="H502" s="257"/>
      <c r="I502" s="261"/>
      <c r="J502" s="257"/>
      <c r="K502" s="261"/>
      <c r="L502" s="257"/>
      <c r="M502" s="261"/>
      <c r="N502" s="283"/>
      <c r="O502" s="258"/>
      <c r="P502" s="259"/>
      <c r="Q502" s="261"/>
      <c r="R502" s="260"/>
      <c r="S502" s="262"/>
      <c r="T502" s="259"/>
      <c r="U502" s="261"/>
      <c r="V502" s="260"/>
      <c r="W502" s="262"/>
      <c r="X502" s="257"/>
      <c r="Y502" s="261"/>
      <c r="Z502" s="260"/>
      <c r="AA502" s="258"/>
      <c r="AB502" s="257"/>
      <c r="AC502" s="261"/>
      <c r="AD502" s="260"/>
      <c r="AE502" s="262"/>
      <c r="AF502" s="259"/>
      <c r="AG502" s="261"/>
      <c r="AH502" s="260"/>
      <c r="AI502" s="258"/>
      <c r="AJ502" s="260"/>
      <c r="AK502" s="261"/>
      <c r="AL502" s="260"/>
      <c r="AM502" s="258"/>
      <c r="AN502" s="260"/>
      <c r="AO502" s="258"/>
    </row>
    <row r="503" spans="1:41" x14ac:dyDescent="0.2">
      <c r="A503" s="407" t="s">
        <v>74</v>
      </c>
      <c r="B503" s="412" t="s">
        <v>765</v>
      </c>
      <c r="C503" s="429"/>
      <c r="D503" s="430">
        <v>220127</v>
      </c>
      <c r="E503" s="431">
        <v>13</v>
      </c>
      <c r="F503" s="257">
        <v>2975</v>
      </c>
      <c r="G503" s="261">
        <v>3146</v>
      </c>
      <c r="H503" s="257"/>
      <c r="I503" s="261"/>
      <c r="J503" s="257"/>
      <c r="K503" s="261"/>
      <c r="L503" s="257"/>
      <c r="M503" s="261"/>
      <c r="N503" s="283"/>
      <c r="O503" s="258"/>
      <c r="P503" s="259"/>
      <c r="Q503" s="261"/>
      <c r="R503" s="260"/>
      <c r="S503" s="262"/>
      <c r="T503" s="259"/>
      <c r="U503" s="261"/>
      <c r="V503" s="260"/>
      <c r="W503" s="262"/>
      <c r="X503" s="257"/>
      <c r="Y503" s="261"/>
      <c r="Z503" s="260"/>
      <c r="AA503" s="258"/>
      <c r="AB503" s="257"/>
      <c r="AC503" s="261"/>
      <c r="AD503" s="260"/>
      <c r="AE503" s="262"/>
      <c r="AF503" s="259"/>
      <c r="AG503" s="261"/>
      <c r="AH503" s="260"/>
      <c r="AI503" s="258"/>
      <c r="AJ503" s="260"/>
      <c r="AK503" s="261"/>
      <c r="AL503" s="260"/>
      <c r="AM503" s="258"/>
      <c r="AN503" s="260"/>
      <c r="AO503" s="258"/>
    </row>
    <row r="504" spans="1:41" x14ac:dyDescent="0.2">
      <c r="A504" s="407" t="s">
        <v>74</v>
      </c>
      <c r="B504" s="412" t="s">
        <v>766</v>
      </c>
      <c r="C504" s="429"/>
      <c r="D504" s="430">
        <v>220251</v>
      </c>
      <c r="E504" s="431">
        <v>13</v>
      </c>
      <c r="F504" s="257">
        <v>2975</v>
      </c>
      <c r="G504" s="261">
        <v>3146</v>
      </c>
      <c r="H504" s="257"/>
      <c r="I504" s="261"/>
      <c r="J504" s="257"/>
      <c r="K504" s="261"/>
      <c r="L504" s="257"/>
      <c r="M504" s="261"/>
      <c r="N504" s="283"/>
      <c r="O504" s="258"/>
      <c r="P504" s="259"/>
      <c r="Q504" s="261"/>
      <c r="R504" s="260"/>
      <c r="S504" s="262"/>
      <c r="T504" s="259"/>
      <c r="U504" s="261"/>
      <c r="V504" s="260"/>
      <c r="W504" s="262"/>
      <c r="X504" s="257"/>
      <c r="Y504" s="261"/>
      <c r="Z504" s="260"/>
      <c r="AA504" s="258"/>
      <c r="AB504" s="257"/>
      <c r="AC504" s="261"/>
      <c r="AD504" s="260"/>
      <c r="AE504" s="262"/>
      <c r="AF504" s="259"/>
      <c r="AG504" s="261"/>
      <c r="AH504" s="260"/>
      <c r="AI504" s="258"/>
      <c r="AJ504" s="260"/>
      <c r="AK504" s="261"/>
      <c r="AL504" s="260"/>
      <c r="AM504" s="258"/>
      <c r="AN504" s="260"/>
      <c r="AO504" s="258"/>
    </row>
    <row r="505" spans="1:41" x14ac:dyDescent="0.2">
      <c r="A505" s="407" t="s">
        <v>74</v>
      </c>
      <c r="B505" s="412" t="s">
        <v>767</v>
      </c>
      <c r="C505" s="429"/>
      <c r="D505" s="430">
        <v>220279</v>
      </c>
      <c r="E505" s="431">
        <v>13</v>
      </c>
      <c r="F505" s="257">
        <v>2975</v>
      </c>
      <c r="G505" s="261">
        <v>3146</v>
      </c>
      <c r="H505" s="257"/>
      <c r="I505" s="261"/>
      <c r="J505" s="257"/>
      <c r="K505" s="261"/>
      <c r="L505" s="257"/>
      <c r="M505" s="261"/>
      <c r="N505" s="283"/>
      <c r="O505" s="258"/>
      <c r="P505" s="259"/>
      <c r="Q505" s="261"/>
      <c r="R505" s="260"/>
      <c r="S505" s="262"/>
      <c r="T505" s="259"/>
      <c r="U505" s="261"/>
      <c r="V505" s="260"/>
      <c r="W505" s="262"/>
      <c r="X505" s="257"/>
      <c r="Y505" s="261"/>
      <c r="Z505" s="260"/>
      <c r="AA505" s="258"/>
      <c r="AB505" s="257"/>
      <c r="AC505" s="261"/>
      <c r="AD505" s="260"/>
      <c r="AE505" s="262"/>
      <c r="AF505" s="259"/>
      <c r="AG505" s="261"/>
      <c r="AH505" s="260"/>
      <c r="AI505" s="258"/>
      <c r="AJ505" s="260"/>
      <c r="AK505" s="261"/>
      <c r="AL505" s="260"/>
      <c r="AM505" s="258"/>
      <c r="AN505" s="260"/>
      <c r="AO505" s="258"/>
    </row>
    <row r="506" spans="1:41" x14ac:dyDescent="0.2">
      <c r="A506" s="407" t="s">
        <v>74</v>
      </c>
      <c r="B506" s="412" t="s">
        <v>768</v>
      </c>
      <c r="C506" s="429"/>
      <c r="D506" s="430">
        <v>220321</v>
      </c>
      <c r="E506" s="431">
        <v>13</v>
      </c>
      <c r="F506" s="257">
        <v>2975</v>
      </c>
      <c r="G506" s="261">
        <v>3146</v>
      </c>
      <c r="H506" s="257"/>
      <c r="I506" s="261"/>
      <c r="J506" s="257"/>
      <c r="K506" s="261"/>
      <c r="L506" s="257"/>
      <c r="M506" s="261"/>
      <c r="N506" s="283"/>
      <c r="O506" s="258"/>
      <c r="P506" s="259"/>
      <c r="Q506" s="261"/>
      <c r="R506" s="260"/>
      <c r="S506" s="262"/>
      <c r="T506" s="259"/>
      <c r="U506" s="261"/>
      <c r="V506" s="260"/>
      <c r="W506" s="262"/>
      <c r="X506" s="257"/>
      <c r="Y506" s="261"/>
      <c r="Z506" s="260"/>
      <c r="AA506" s="258"/>
      <c r="AB506" s="257"/>
      <c r="AC506" s="261"/>
      <c r="AD506" s="260"/>
      <c r="AE506" s="262"/>
      <c r="AF506" s="259"/>
      <c r="AG506" s="261"/>
      <c r="AH506" s="260"/>
      <c r="AI506" s="258"/>
      <c r="AJ506" s="260"/>
      <c r="AK506" s="261"/>
      <c r="AL506" s="260"/>
      <c r="AM506" s="258"/>
      <c r="AN506" s="260"/>
      <c r="AO506" s="258"/>
    </row>
    <row r="507" spans="1:41" x14ac:dyDescent="0.2">
      <c r="A507" s="407" t="s">
        <v>74</v>
      </c>
      <c r="B507" s="412" t="s">
        <v>769</v>
      </c>
      <c r="C507" s="429"/>
      <c r="D507" s="430">
        <v>220394</v>
      </c>
      <c r="E507" s="431">
        <v>13</v>
      </c>
      <c r="F507" s="257">
        <v>2975</v>
      </c>
      <c r="G507" s="261">
        <v>3146</v>
      </c>
      <c r="H507" s="257"/>
      <c r="I507" s="261"/>
      <c r="J507" s="257"/>
      <c r="K507" s="261"/>
      <c r="L507" s="257"/>
      <c r="M507" s="261"/>
      <c r="N507" s="283"/>
      <c r="O507" s="258"/>
      <c r="P507" s="259"/>
      <c r="Q507" s="261"/>
      <c r="R507" s="260"/>
      <c r="S507" s="262"/>
      <c r="T507" s="259"/>
      <c r="U507" s="261"/>
      <c r="V507" s="260"/>
      <c r="W507" s="262"/>
      <c r="X507" s="257"/>
      <c r="Y507" s="261"/>
      <c r="Z507" s="260"/>
      <c r="AA507" s="258"/>
      <c r="AB507" s="257"/>
      <c r="AC507" s="261"/>
      <c r="AD507" s="260"/>
      <c r="AE507" s="262"/>
      <c r="AF507" s="259"/>
      <c r="AG507" s="261"/>
      <c r="AH507" s="260"/>
      <c r="AI507" s="258"/>
      <c r="AJ507" s="260"/>
      <c r="AK507" s="261"/>
      <c r="AL507" s="260"/>
      <c r="AM507" s="258"/>
      <c r="AN507" s="260"/>
      <c r="AO507" s="258"/>
    </row>
    <row r="508" spans="1:41" x14ac:dyDescent="0.2">
      <c r="A508" s="407" t="s">
        <v>74</v>
      </c>
      <c r="B508" s="412" t="s">
        <v>770</v>
      </c>
      <c r="C508" s="429"/>
      <c r="D508" s="430">
        <v>221616</v>
      </c>
      <c r="E508" s="431">
        <v>13</v>
      </c>
      <c r="F508" s="257">
        <v>2975</v>
      </c>
      <c r="G508" s="261">
        <v>3146</v>
      </c>
      <c r="H508" s="257"/>
      <c r="I508" s="261"/>
      <c r="J508" s="257"/>
      <c r="K508" s="261"/>
      <c r="L508" s="257"/>
      <c r="M508" s="261"/>
      <c r="N508" s="283"/>
      <c r="O508" s="258"/>
      <c r="P508" s="259"/>
      <c r="Q508" s="261"/>
      <c r="R508" s="260"/>
      <c r="S508" s="262"/>
      <c r="T508" s="259"/>
      <c r="U508" s="261"/>
      <c r="V508" s="260"/>
      <c r="W508" s="262"/>
      <c r="X508" s="257"/>
      <c r="Y508" s="261"/>
      <c r="Z508" s="260"/>
      <c r="AA508" s="258"/>
      <c r="AB508" s="257"/>
      <c r="AC508" s="261"/>
      <c r="AD508" s="260"/>
      <c r="AE508" s="262"/>
      <c r="AF508" s="259"/>
      <c r="AG508" s="261"/>
      <c r="AH508" s="260"/>
      <c r="AI508" s="258"/>
      <c r="AJ508" s="260"/>
      <c r="AK508" s="261"/>
      <c r="AL508" s="260"/>
      <c r="AM508" s="258"/>
      <c r="AN508" s="260"/>
      <c r="AO508" s="258"/>
    </row>
    <row r="509" spans="1:41" x14ac:dyDescent="0.2">
      <c r="A509" s="407" t="s">
        <v>74</v>
      </c>
      <c r="B509" s="412" t="s">
        <v>771</v>
      </c>
      <c r="C509" s="429"/>
      <c r="D509" s="430">
        <v>221625</v>
      </c>
      <c r="E509" s="431">
        <v>13</v>
      </c>
      <c r="F509" s="257">
        <v>2975</v>
      </c>
      <c r="G509" s="261">
        <v>3146</v>
      </c>
      <c r="H509" s="257"/>
      <c r="I509" s="261"/>
      <c r="J509" s="257"/>
      <c r="K509" s="261"/>
      <c r="L509" s="257"/>
      <c r="M509" s="261"/>
      <c r="N509" s="283"/>
      <c r="O509" s="258"/>
      <c r="P509" s="259"/>
      <c r="Q509" s="261"/>
      <c r="R509" s="260"/>
      <c r="S509" s="262"/>
      <c r="T509" s="259"/>
      <c r="U509" s="261"/>
      <c r="V509" s="260"/>
      <c r="W509" s="262"/>
      <c r="X509" s="257"/>
      <c r="Y509" s="261"/>
      <c r="Z509" s="260"/>
      <c r="AA509" s="258"/>
      <c r="AB509" s="257"/>
      <c r="AC509" s="261"/>
      <c r="AD509" s="260"/>
      <c r="AE509" s="262"/>
      <c r="AF509" s="259"/>
      <c r="AG509" s="261"/>
      <c r="AH509" s="260"/>
      <c r="AI509" s="258"/>
      <c r="AJ509" s="260"/>
      <c r="AK509" s="261"/>
      <c r="AL509" s="260"/>
      <c r="AM509" s="258"/>
      <c r="AN509" s="260"/>
      <c r="AO509" s="258"/>
    </row>
    <row r="510" spans="1:41" x14ac:dyDescent="0.2">
      <c r="A510" s="407" t="s">
        <v>74</v>
      </c>
      <c r="B510" s="412" t="s">
        <v>772</v>
      </c>
      <c r="C510" s="429"/>
      <c r="D510" s="430">
        <v>220640</v>
      </c>
      <c r="E510" s="431">
        <v>13</v>
      </c>
      <c r="F510" s="257">
        <v>2975</v>
      </c>
      <c r="G510" s="261">
        <v>3146</v>
      </c>
      <c r="H510" s="257"/>
      <c r="I510" s="261"/>
      <c r="J510" s="257"/>
      <c r="K510" s="261"/>
      <c r="L510" s="257"/>
      <c r="M510" s="261"/>
      <c r="N510" s="283"/>
      <c r="O510" s="258"/>
      <c r="P510" s="259"/>
      <c r="Q510" s="261"/>
      <c r="R510" s="260"/>
      <c r="S510" s="262"/>
      <c r="T510" s="259"/>
      <c r="U510" s="261"/>
      <c r="V510" s="260"/>
      <c r="W510" s="262"/>
      <c r="X510" s="257"/>
      <c r="Y510" s="261"/>
      <c r="Z510" s="260"/>
      <c r="AA510" s="258"/>
      <c r="AB510" s="257"/>
      <c r="AC510" s="261"/>
      <c r="AD510" s="260"/>
      <c r="AE510" s="262"/>
      <c r="AF510" s="259"/>
      <c r="AG510" s="261"/>
      <c r="AH510" s="260"/>
      <c r="AI510" s="258"/>
      <c r="AJ510" s="260"/>
      <c r="AK510" s="261"/>
      <c r="AL510" s="260"/>
      <c r="AM510" s="258"/>
      <c r="AN510" s="260"/>
      <c r="AO510" s="258"/>
    </row>
    <row r="511" spans="1:41" x14ac:dyDescent="0.2">
      <c r="A511" s="407" t="s">
        <v>74</v>
      </c>
      <c r="B511" s="412" t="s">
        <v>773</v>
      </c>
      <c r="C511" s="429"/>
      <c r="D511" s="430">
        <v>220756</v>
      </c>
      <c r="E511" s="431">
        <v>13</v>
      </c>
      <c r="F511" s="257">
        <v>2975</v>
      </c>
      <c r="G511" s="261">
        <v>3146</v>
      </c>
      <c r="H511" s="257"/>
      <c r="I511" s="261"/>
      <c r="J511" s="257"/>
      <c r="K511" s="261"/>
      <c r="L511" s="257"/>
      <c r="M511" s="261"/>
      <c r="N511" s="283"/>
      <c r="O511" s="258"/>
      <c r="P511" s="259"/>
      <c r="Q511" s="261"/>
      <c r="R511" s="260"/>
      <c r="S511" s="262"/>
      <c r="T511" s="259"/>
      <c r="U511" s="261"/>
      <c r="V511" s="260"/>
      <c r="W511" s="262"/>
      <c r="X511" s="257"/>
      <c r="Y511" s="261"/>
      <c r="Z511" s="260"/>
      <c r="AA511" s="258"/>
      <c r="AB511" s="257"/>
      <c r="AC511" s="261"/>
      <c r="AD511" s="260"/>
      <c r="AE511" s="262"/>
      <c r="AF511" s="259"/>
      <c r="AG511" s="261"/>
      <c r="AH511" s="260"/>
      <c r="AI511" s="258"/>
      <c r="AJ511" s="260"/>
      <c r="AK511" s="261"/>
      <c r="AL511" s="260"/>
      <c r="AM511" s="258"/>
      <c r="AN511" s="260"/>
      <c r="AO511" s="258"/>
    </row>
    <row r="512" spans="1:41" x14ac:dyDescent="0.2">
      <c r="A512" s="407" t="s">
        <v>74</v>
      </c>
      <c r="B512" s="412" t="s">
        <v>774</v>
      </c>
      <c r="C512" s="429"/>
      <c r="D512" s="430">
        <v>221607</v>
      </c>
      <c r="E512" s="431">
        <v>13</v>
      </c>
      <c r="F512" s="257">
        <v>2975</v>
      </c>
      <c r="G512" s="261">
        <v>3146</v>
      </c>
      <c r="H512" s="257"/>
      <c r="I512" s="261"/>
      <c r="J512" s="257"/>
      <c r="K512" s="261"/>
      <c r="L512" s="257"/>
      <c r="M512" s="261"/>
      <c r="N512" s="283"/>
      <c r="O512" s="258"/>
      <c r="P512" s="259"/>
      <c r="Q512" s="261"/>
      <c r="R512" s="260"/>
      <c r="S512" s="262"/>
      <c r="T512" s="259"/>
      <c r="U512" s="261"/>
      <c r="V512" s="260"/>
      <c r="W512" s="262"/>
      <c r="X512" s="257"/>
      <c r="Y512" s="261"/>
      <c r="Z512" s="260"/>
      <c r="AA512" s="258"/>
      <c r="AB512" s="257"/>
      <c r="AC512" s="261"/>
      <c r="AD512" s="260"/>
      <c r="AE512" s="262"/>
      <c r="AF512" s="259"/>
      <c r="AG512" s="261"/>
      <c r="AH512" s="260"/>
      <c r="AI512" s="258"/>
      <c r="AJ512" s="260"/>
      <c r="AK512" s="261"/>
      <c r="AL512" s="260"/>
      <c r="AM512" s="258"/>
      <c r="AN512" s="260"/>
      <c r="AO512" s="258"/>
    </row>
    <row r="513" spans="1:41" x14ac:dyDescent="0.2">
      <c r="A513" s="407" t="s">
        <v>74</v>
      </c>
      <c r="B513" s="416" t="s">
        <v>775</v>
      </c>
      <c r="C513" s="433"/>
      <c r="D513" s="430">
        <v>220853</v>
      </c>
      <c r="E513" s="431">
        <v>13</v>
      </c>
      <c r="F513" s="257">
        <v>2975</v>
      </c>
      <c r="G513" s="261">
        <v>3146</v>
      </c>
      <c r="H513" s="257"/>
      <c r="I513" s="261"/>
      <c r="J513" s="257"/>
      <c r="K513" s="261"/>
      <c r="L513" s="257"/>
      <c r="M513" s="261"/>
      <c r="N513" s="283"/>
      <c r="O513" s="258"/>
      <c r="P513" s="259"/>
      <c r="Q513" s="261"/>
      <c r="R513" s="260"/>
      <c r="S513" s="262"/>
      <c r="T513" s="259"/>
      <c r="U513" s="261"/>
      <c r="V513" s="260"/>
      <c r="W513" s="262"/>
      <c r="X513" s="257"/>
      <c r="Y513" s="261"/>
      <c r="Z513" s="260"/>
      <c r="AA513" s="258"/>
      <c r="AB513" s="257"/>
      <c r="AC513" s="261"/>
      <c r="AD513" s="260"/>
      <c r="AE513" s="262"/>
      <c r="AF513" s="259"/>
      <c r="AG513" s="261"/>
      <c r="AH513" s="260"/>
      <c r="AI513" s="258"/>
      <c r="AJ513" s="260"/>
      <c r="AK513" s="261"/>
      <c r="AL513" s="260"/>
      <c r="AM513" s="258"/>
      <c r="AN513" s="260"/>
      <c r="AO513" s="258"/>
    </row>
    <row r="514" spans="1:41" x14ac:dyDescent="0.2">
      <c r="A514" s="407" t="s">
        <v>74</v>
      </c>
      <c r="B514" s="412" t="s">
        <v>776</v>
      </c>
      <c r="C514" s="429"/>
      <c r="D514" s="430">
        <v>221050</v>
      </c>
      <c r="E514" s="431">
        <v>13</v>
      </c>
      <c r="F514" s="257">
        <v>2975</v>
      </c>
      <c r="G514" s="261">
        <v>3146</v>
      </c>
      <c r="H514" s="257"/>
      <c r="I514" s="261"/>
      <c r="J514" s="257"/>
      <c r="K514" s="261"/>
      <c r="L514" s="257"/>
      <c r="M514" s="261"/>
      <c r="N514" s="283"/>
      <c r="O514" s="258"/>
      <c r="P514" s="259"/>
      <c r="Q514" s="261"/>
      <c r="R514" s="260"/>
      <c r="S514" s="262"/>
      <c r="T514" s="259"/>
      <c r="U514" s="261"/>
      <c r="V514" s="260"/>
      <c r="W514" s="262"/>
      <c r="X514" s="257"/>
      <c r="Y514" s="261"/>
      <c r="Z514" s="260"/>
      <c r="AA514" s="258"/>
      <c r="AB514" s="257"/>
      <c r="AC514" s="261"/>
      <c r="AD514" s="260"/>
      <c r="AE514" s="262"/>
      <c r="AF514" s="259"/>
      <c r="AG514" s="261"/>
      <c r="AH514" s="260"/>
      <c r="AI514" s="258"/>
      <c r="AJ514" s="260"/>
      <c r="AK514" s="261"/>
      <c r="AL514" s="260"/>
      <c r="AM514" s="258"/>
      <c r="AN514" s="260"/>
      <c r="AO514" s="258"/>
    </row>
    <row r="515" spans="1:41" x14ac:dyDescent="0.2">
      <c r="A515" s="407" t="s">
        <v>74</v>
      </c>
      <c r="B515" s="412" t="s">
        <v>777</v>
      </c>
      <c r="C515" s="429"/>
      <c r="D515" s="430">
        <v>221102</v>
      </c>
      <c r="E515" s="431">
        <v>13</v>
      </c>
      <c r="F515" s="257">
        <v>2975</v>
      </c>
      <c r="G515" s="261">
        <v>3146</v>
      </c>
      <c r="H515" s="257"/>
      <c r="I515" s="261"/>
      <c r="J515" s="257"/>
      <c r="K515" s="261"/>
      <c r="L515" s="257"/>
      <c r="M515" s="261"/>
      <c r="N515" s="283"/>
      <c r="O515" s="258"/>
      <c r="P515" s="259"/>
      <c r="Q515" s="261"/>
      <c r="R515" s="260"/>
      <c r="S515" s="262"/>
      <c r="T515" s="259"/>
      <c r="U515" s="261"/>
      <c r="V515" s="260"/>
      <c r="W515" s="262"/>
      <c r="X515" s="257"/>
      <c r="Y515" s="261"/>
      <c r="Z515" s="260"/>
      <c r="AA515" s="258"/>
      <c r="AB515" s="257"/>
      <c r="AC515" s="261"/>
      <c r="AD515" s="260"/>
      <c r="AE515" s="262"/>
      <c r="AF515" s="259"/>
      <c r="AG515" s="261"/>
      <c r="AH515" s="260"/>
      <c r="AI515" s="258"/>
      <c r="AJ515" s="260"/>
      <c r="AK515" s="261"/>
      <c r="AL515" s="260"/>
      <c r="AM515" s="258"/>
      <c r="AN515" s="260"/>
      <c r="AO515" s="258"/>
    </row>
    <row r="516" spans="1:41" x14ac:dyDescent="0.2">
      <c r="A516" s="407" t="s">
        <v>74</v>
      </c>
      <c r="B516" s="412" t="s">
        <v>778</v>
      </c>
      <c r="C516" s="433"/>
      <c r="D516" s="430">
        <v>248925</v>
      </c>
      <c r="E516" s="431">
        <v>13</v>
      </c>
      <c r="F516" s="257">
        <v>2975</v>
      </c>
      <c r="G516" s="261">
        <v>3146</v>
      </c>
      <c r="H516" s="257"/>
      <c r="I516" s="261"/>
      <c r="J516" s="257"/>
      <c r="K516" s="261"/>
      <c r="L516" s="257"/>
      <c r="M516" s="261"/>
      <c r="N516" s="283"/>
      <c r="O516" s="258"/>
      <c r="P516" s="259"/>
      <c r="Q516" s="261"/>
      <c r="R516" s="260"/>
      <c r="S516" s="262"/>
      <c r="T516" s="259"/>
      <c r="U516" s="261"/>
      <c r="V516" s="260"/>
      <c r="W516" s="262"/>
      <c r="X516" s="257"/>
      <c r="Y516" s="261"/>
      <c r="Z516" s="260"/>
      <c r="AA516" s="258"/>
      <c r="AB516" s="257"/>
      <c r="AC516" s="261"/>
      <c r="AD516" s="260"/>
      <c r="AE516" s="262"/>
      <c r="AF516" s="259"/>
      <c r="AG516" s="261"/>
      <c r="AH516" s="260"/>
      <c r="AI516" s="258"/>
      <c r="AJ516" s="260"/>
      <c r="AK516" s="261"/>
      <c r="AL516" s="260"/>
      <c r="AM516" s="258"/>
      <c r="AN516" s="260"/>
      <c r="AO516" s="258"/>
    </row>
    <row r="517" spans="1:41" x14ac:dyDescent="0.2">
      <c r="A517" s="407" t="s">
        <v>74</v>
      </c>
      <c r="B517" s="412" t="s">
        <v>779</v>
      </c>
      <c r="C517" s="429"/>
      <c r="D517" s="430">
        <v>221236</v>
      </c>
      <c r="E517" s="431">
        <v>13</v>
      </c>
      <c r="F517" s="257">
        <v>2975</v>
      </c>
      <c r="G517" s="261">
        <v>3146</v>
      </c>
      <c r="H517" s="257"/>
      <c r="I517" s="261"/>
      <c r="J517" s="257"/>
      <c r="K517" s="261"/>
      <c r="L517" s="257"/>
      <c r="M517" s="261"/>
      <c r="N517" s="283"/>
      <c r="O517" s="258"/>
      <c r="P517" s="259"/>
      <c r="Q517" s="261"/>
      <c r="R517" s="260"/>
      <c r="S517" s="262"/>
      <c r="T517" s="259"/>
      <c r="U517" s="261"/>
      <c r="V517" s="260"/>
      <c r="W517" s="262"/>
      <c r="X517" s="257"/>
      <c r="Y517" s="261"/>
      <c r="Z517" s="260"/>
      <c r="AA517" s="258"/>
      <c r="AB517" s="257"/>
      <c r="AC517" s="261"/>
      <c r="AD517" s="260"/>
      <c r="AE517" s="262"/>
      <c r="AF517" s="259"/>
      <c r="AG517" s="261"/>
      <c r="AH517" s="260"/>
      <c r="AI517" s="258"/>
      <c r="AJ517" s="260"/>
      <c r="AK517" s="261"/>
      <c r="AL517" s="260"/>
      <c r="AM517" s="258"/>
      <c r="AN517" s="260"/>
      <c r="AO517" s="258"/>
    </row>
    <row r="518" spans="1:41" x14ac:dyDescent="0.2">
      <c r="A518" s="407" t="s">
        <v>74</v>
      </c>
      <c r="B518" s="412" t="s">
        <v>780</v>
      </c>
      <c r="C518" s="429"/>
      <c r="D518" s="430">
        <v>221582</v>
      </c>
      <c r="E518" s="431">
        <v>13</v>
      </c>
      <c r="F518" s="257">
        <v>2975</v>
      </c>
      <c r="G518" s="261">
        <v>3146</v>
      </c>
      <c r="H518" s="257"/>
      <c r="I518" s="261"/>
      <c r="J518" s="257"/>
      <c r="K518" s="261"/>
      <c r="L518" s="257"/>
      <c r="M518" s="261"/>
      <c r="N518" s="283"/>
      <c r="O518" s="258"/>
      <c r="P518" s="259"/>
      <c r="Q518" s="261"/>
      <c r="R518" s="260"/>
      <c r="S518" s="262"/>
      <c r="T518" s="259"/>
      <c r="U518" s="261"/>
      <c r="V518" s="260"/>
      <c r="W518" s="262"/>
      <c r="X518" s="257"/>
      <c r="Y518" s="261"/>
      <c r="Z518" s="260"/>
      <c r="AA518" s="258"/>
      <c r="AB518" s="257"/>
      <c r="AC518" s="261"/>
      <c r="AD518" s="260"/>
      <c r="AE518" s="262"/>
      <c r="AF518" s="259"/>
      <c r="AG518" s="261"/>
      <c r="AH518" s="260"/>
      <c r="AI518" s="258"/>
      <c r="AJ518" s="260"/>
      <c r="AK518" s="261"/>
      <c r="AL518" s="260"/>
      <c r="AM518" s="258"/>
      <c r="AN518" s="260"/>
      <c r="AO518" s="258"/>
    </row>
    <row r="519" spans="1:41" x14ac:dyDescent="0.2">
      <c r="A519" s="407" t="s">
        <v>74</v>
      </c>
      <c r="B519" s="412" t="s">
        <v>781</v>
      </c>
      <c r="C519" s="429"/>
      <c r="D519" s="430">
        <v>221281</v>
      </c>
      <c r="E519" s="431">
        <v>13</v>
      </c>
      <c r="F519" s="257">
        <v>2975</v>
      </c>
      <c r="G519" s="261">
        <v>3146</v>
      </c>
      <c r="H519" s="257"/>
      <c r="I519" s="261"/>
      <c r="J519" s="257"/>
      <c r="K519" s="261"/>
      <c r="L519" s="257"/>
      <c r="M519" s="261"/>
      <c r="N519" s="283"/>
      <c r="O519" s="258"/>
      <c r="P519" s="259"/>
      <c r="Q519" s="261"/>
      <c r="R519" s="260"/>
      <c r="S519" s="262"/>
      <c r="T519" s="259"/>
      <c r="U519" s="261"/>
      <c r="V519" s="260"/>
      <c r="W519" s="262"/>
      <c r="X519" s="257"/>
      <c r="Y519" s="261"/>
      <c r="Z519" s="260"/>
      <c r="AA519" s="258"/>
      <c r="AB519" s="257"/>
      <c r="AC519" s="261"/>
      <c r="AD519" s="260"/>
      <c r="AE519" s="262"/>
      <c r="AF519" s="259"/>
      <c r="AG519" s="261"/>
      <c r="AH519" s="260"/>
      <c r="AI519" s="258"/>
      <c r="AJ519" s="260"/>
      <c r="AK519" s="261"/>
      <c r="AL519" s="260"/>
      <c r="AM519" s="258"/>
      <c r="AN519" s="260"/>
      <c r="AO519" s="258"/>
    </row>
    <row r="520" spans="1:41" x14ac:dyDescent="0.2">
      <c r="A520" s="407" t="s">
        <v>74</v>
      </c>
      <c r="B520" s="412" t="s">
        <v>782</v>
      </c>
      <c r="C520" s="429"/>
      <c r="D520" s="430">
        <v>221333</v>
      </c>
      <c r="E520" s="431">
        <v>13</v>
      </c>
      <c r="F520" s="257">
        <v>2975</v>
      </c>
      <c r="G520" s="261">
        <v>3146</v>
      </c>
      <c r="H520" s="257"/>
      <c r="I520" s="261"/>
      <c r="J520" s="257"/>
      <c r="K520" s="261"/>
      <c r="L520" s="257"/>
      <c r="M520" s="261"/>
      <c r="N520" s="283"/>
      <c r="O520" s="258"/>
      <c r="P520" s="259"/>
      <c r="Q520" s="261"/>
      <c r="R520" s="260"/>
      <c r="S520" s="262"/>
      <c r="T520" s="259"/>
      <c r="U520" s="261"/>
      <c r="V520" s="260"/>
      <c r="W520" s="262"/>
      <c r="X520" s="257"/>
      <c r="Y520" s="261"/>
      <c r="Z520" s="260"/>
      <c r="AA520" s="258"/>
      <c r="AB520" s="257"/>
      <c r="AC520" s="261"/>
      <c r="AD520" s="260"/>
      <c r="AE520" s="262"/>
      <c r="AF520" s="259"/>
      <c r="AG520" s="261"/>
      <c r="AH520" s="260"/>
      <c r="AI520" s="258"/>
      <c r="AJ520" s="260"/>
      <c r="AK520" s="261"/>
      <c r="AL520" s="260"/>
      <c r="AM520" s="258"/>
      <c r="AN520" s="260"/>
      <c r="AO520" s="258"/>
    </row>
    <row r="521" spans="1:41" x14ac:dyDescent="0.2">
      <c r="A521" s="407" t="s">
        <v>74</v>
      </c>
      <c r="B521" s="412" t="s">
        <v>783</v>
      </c>
      <c r="C521" s="429"/>
      <c r="D521" s="430">
        <v>221388</v>
      </c>
      <c r="E521" s="431">
        <v>13</v>
      </c>
      <c r="F521" s="257">
        <v>2975</v>
      </c>
      <c r="G521" s="261">
        <v>3146</v>
      </c>
      <c r="H521" s="257"/>
      <c r="I521" s="261"/>
      <c r="J521" s="257"/>
      <c r="K521" s="261"/>
      <c r="L521" s="257"/>
      <c r="M521" s="261"/>
      <c r="N521" s="283"/>
      <c r="O521" s="258"/>
      <c r="P521" s="259"/>
      <c r="Q521" s="261"/>
      <c r="R521" s="260"/>
      <c r="S521" s="262"/>
      <c r="T521" s="259"/>
      <c r="U521" s="261"/>
      <c r="V521" s="260"/>
      <c r="W521" s="262"/>
      <c r="X521" s="257"/>
      <c r="Y521" s="261"/>
      <c r="Z521" s="260"/>
      <c r="AA521" s="258"/>
      <c r="AB521" s="257"/>
      <c r="AC521" s="261"/>
      <c r="AD521" s="260"/>
      <c r="AE521" s="262"/>
      <c r="AF521" s="259"/>
      <c r="AG521" s="261"/>
      <c r="AH521" s="260"/>
      <c r="AI521" s="258"/>
      <c r="AJ521" s="260"/>
      <c r="AK521" s="261"/>
      <c r="AL521" s="260"/>
      <c r="AM521" s="258"/>
      <c r="AN521" s="260"/>
      <c r="AO521" s="258"/>
    </row>
    <row r="522" spans="1:41" x14ac:dyDescent="0.2">
      <c r="A522" s="407" t="s">
        <v>74</v>
      </c>
      <c r="B522" s="412" t="s">
        <v>784</v>
      </c>
      <c r="C522" s="429"/>
      <c r="D522" s="430">
        <v>221494</v>
      </c>
      <c r="E522" s="431">
        <v>13</v>
      </c>
      <c r="F522" s="257">
        <v>2975</v>
      </c>
      <c r="G522" s="261">
        <v>3146</v>
      </c>
      <c r="H522" s="257"/>
      <c r="I522" s="261"/>
      <c r="J522" s="257"/>
      <c r="K522" s="261"/>
      <c r="L522" s="257"/>
      <c r="M522" s="261"/>
      <c r="N522" s="283"/>
      <c r="O522" s="258"/>
      <c r="P522" s="259"/>
      <c r="Q522" s="261"/>
      <c r="R522" s="260"/>
      <c r="S522" s="262"/>
      <c r="T522" s="259"/>
      <c r="U522" s="261"/>
      <c r="V522" s="260"/>
      <c r="W522" s="262"/>
      <c r="X522" s="257"/>
      <c r="Y522" s="261"/>
      <c r="Z522" s="260"/>
      <c r="AA522" s="258"/>
      <c r="AB522" s="257"/>
      <c r="AC522" s="261"/>
      <c r="AD522" s="260"/>
      <c r="AE522" s="262"/>
      <c r="AF522" s="259"/>
      <c r="AG522" s="261"/>
      <c r="AH522" s="260"/>
      <c r="AI522" s="258"/>
      <c r="AJ522" s="260"/>
      <c r="AK522" s="261"/>
      <c r="AL522" s="260"/>
      <c r="AM522" s="258"/>
      <c r="AN522" s="260"/>
      <c r="AO522" s="258"/>
    </row>
    <row r="523" spans="1:41" x14ac:dyDescent="0.2">
      <c r="A523" s="407" t="s">
        <v>74</v>
      </c>
      <c r="B523" s="412" t="s">
        <v>785</v>
      </c>
      <c r="C523" s="429"/>
      <c r="D523" s="430">
        <v>221634</v>
      </c>
      <c r="E523" s="431">
        <v>13</v>
      </c>
      <c r="F523" s="257">
        <v>2975</v>
      </c>
      <c r="G523" s="261">
        <v>3146</v>
      </c>
      <c r="H523" s="257"/>
      <c r="I523" s="261"/>
      <c r="J523" s="257"/>
      <c r="K523" s="261"/>
      <c r="L523" s="257"/>
      <c r="M523" s="261"/>
      <c r="N523" s="283"/>
      <c r="O523" s="258"/>
      <c r="P523" s="259"/>
      <c r="Q523" s="261"/>
      <c r="R523" s="260"/>
      <c r="S523" s="262"/>
      <c r="T523" s="259"/>
      <c r="U523" s="261"/>
      <c r="V523" s="260"/>
      <c r="W523" s="262"/>
      <c r="X523" s="257"/>
      <c r="Y523" s="261"/>
      <c r="Z523" s="260"/>
      <c r="AA523" s="258"/>
      <c r="AB523" s="257"/>
      <c r="AC523" s="261"/>
      <c r="AD523" s="260"/>
      <c r="AE523" s="262"/>
      <c r="AF523" s="259"/>
      <c r="AG523" s="261"/>
      <c r="AH523" s="260"/>
      <c r="AI523" s="258"/>
      <c r="AJ523" s="260"/>
      <c r="AK523" s="261"/>
      <c r="AL523" s="260"/>
      <c r="AM523" s="258"/>
      <c r="AN523" s="260"/>
      <c r="AO523" s="258"/>
    </row>
    <row r="524" spans="1:41" x14ac:dyDescent="0.2">
      <c r="A524" s="407" t="s">
        <v>74</v>
      </c>
      <c r="B524" s="416" t="s">
        <v>786</v>
      </c>
      <c r="C524" s="417"/>
      <c r="D524" s="407">
        <v>221704</v>
      </c>
      <c r="E524" s="407">
        <v>15</v>
      </c>
      <c r="F524" s="257"/>
      <c r="G524" s="261"/>
      <c r="H524" s="257"/>
      <c r="I524" s="261"/>
      <c r="J524" s="257"/>
      <c r="K524" s="261"/>
      <c r="L524" s="257"/>
      <c r="M524" s="261"/>
      <c r="N524" s="283"/>
      <c r="O524" s="258"/>
      <c r="P524" s="259"/>
      <c r="Q524" s="261"/>
      <c r="R524" s="260">
        <v>29210</v>
      </c>
      <c r="S524" s="262">
        <v>31388</v>
      </c>
      <c r="T524" s="259">
        <v>57200</v>
      </c>
      <c r="U524" s="261">
        <v>61378</v>
      </c>
      <c r="V524" s="260">
        <v>26250</v>
      </c>
      <c r="W524" s="262">
        <v>29630</v>
      </c>
      <c r="X524" s="257">
        <v>61180</v>
      </c>
      <c r="Y524" s="261">
        <v>65960</v>
      </c>
      <c r="Z524" s="260">
        <v>20420</v>
      </c>
      <c r="AA524" s="258">
        <v>21310</v>
      </c>
      <c r="AB524" s="257">
        <v>39240</v>
      </c>
      <c r="AC524" s="261">
        <v>40880</v>
      </c>
      <c r="AD524" s="260"/>
      <c r="AE524" s="262"/>
      <c r="AF524" s="259"/>
      <c r="AG524" s="261"/>
      <c r="AH524" s="260"/>
      <c r="AI524" s="258"/>
      <c r="AJ524" s="260"/>
      <c r="AK524" s="261"/>
      <c r="AL524" s="260">
        <v>20577</v>
      </c>
      <c r="AM524" s="258">
        <v>22616</v>
      </c>
      <c r="AN524" s="260">
        <v>44718</v>
      </c>
      <c r="AO524" s="258">
        <v>49142</v>
      </c>
    </row>
    <row r="525" spans="1:41" x14ac:dyDescent="0.2">
      <c r="A525" s="336" t="s">
        <v>75</v>
      </c>
      <c r="B525" s="337" t="s">
        <v>523</v>
      </c>
      <c r="C525" s="374"/>
      <c r="D525" s="419">
        <v>228723</v>
      </c>
      <c r="E525" s="350">
        <v>1</v>
      </c>
      <c r="F525" s="339">
        <v>8480</v>
      </c>
      <c r="G525" s="340">
        <v>8480</v>
      </c>
      <c r="H525" s="339">
        <v>23870</v>
      </c>
      <c r="I525" s="340">
        <v>25010</v>
      </c>
      <c r="J525" s="339">
        <v>7773.5999999999995</v>
      </c>
      <c r="K525" s="340">
        <v>7777.2</v>
      </c>
      <c r="L525" s="339">
        <v>14534.4</v>
      </c>
      <c r="M525" s="340">
        <v>15358.8</v>
      </c>
      <c r="N525" s="341"/>
      <c r="O525" s="342"/>
      <c r="P525" s="343"/>
      <c r="Q525" s="344"/>
      <c r="R525" s="345"/>
      <c r="S525" s="346"/>
      <c r="T525" s="343"/>
      <c r="U525" s="344"/>
      <c r="V525" s="345"/>
      <c r="W525" s="346"/>
      <c r="X525" s="339"/>
      <c r="Y525" s="344"/>
      <c r="Z525" s="345"/>
      <c r="AA525" s="342"/>
      <c r="AB525" s="339"/>
      <c r="AC525" s="344"/>
      <c r="AD525" s="345"/>
      <c r="AE525" s="346"/>
      <c r="AF525" s="343"/>
      <c r="AG525" s="344"/>
      <c r="AH525" s="345"/>
      <c r="AI525" s="342"/>
      <c r="AJ525" s="345"/>
      <c r="AK525" s="344"/>
      <c r="AL525" s="345">
        <v>24829.200000000001</v>
      </c>
      <c r="AM525" s="342">
        <v>24829</v>
      </c>
      <c r="AN525" s="345">
        <v>37789.199999999997</v>
      </c>
      <c r="AO525" s="342">
        <v>37789</v>
      </c>
    </row>
    <row r="526" spans="1:41" x14ac:dyDescent="0.2">
      <c r="A526" s="336" t="s">
        <v>75</v>
      </c>
      <c r="B526" s="337" t="s">
        <v>524</v>
      </c>
      <c r="C526" s="374"/>
      <c r="D526" s="419">
        <v>229115</v>
      </c>
      <c r="E526" s="350">
        <v>1</v>
      </c>
      <c r="F526" s="339">
        <v>9412</v>
      </c>
      <c r="G526" s="340">
        <v>9714</v>
      </c>
      <c r="H526" s="339">
        <v>18454</v>
      </c>
      <c r="I526" s="340">
        <v>19772</v>
      </c>
      <c r="J526" s="339">
        <v>9255.6</v>
      </c>
      <c r="K526" s="340">
        <v>9319.1999999999989</v>
      </c>
      <c r="L526" s="339">
        <v>16767.599999999999</v>
      </c>
      <c r="M526" s="340">
        <v>17743.2</v>
      </c>
      <c r="N526" s="341">
        <v>17631.68</v>
      </c>
      <c r="O526" s="342">
        <v>17774</v>
      </c>
      <c r="P526" s="343">
        <v>24423.68</v>
      </c>
      <c r="Q526" s="344">
        <v>25478</v>
      </c>
      <c r="R526" s="345"/>
      <c r="S526" s="346"/>
      <c r="T526" s="343"/>
      <c r="U526" s="344"/>
      <c r="V526" s="345"/>
      <c r="W526" s="346"/>
      <c r="X526" s="339"/>
      <c r="Y526" s="344"/>
      <c r="Z526" s="345"/>
      <c r="AA526" s="342"/>
      <c r="AB526" s="339"/>
      <c r="AC526" s="344"/>
      <c r="AD526" s="345"/>
      <c r="AE526" s="346"/>
      <c r="AF526" s="343"/>
      <c r="AG526" s="344"/>
      <c r="AH526" s="345"/>
      <c r="AI526" s="342"/>
      <c r="AJ526" s="345"/>
      <c r="AK526" s="344"/>
      <c r="AL526" s="345"/>
      <c r="AM526" s="342"/>
      <c r="AN526" s="345"/>
      <c r="AO526" s="342"/>
    </row>
    <row r="527" spans="1:41" x14ac:dyDescent="0.2">
      <c r="A527" s="336" t="s">
        <v>75</v>
      </c>
      <c r="B527" s="337" t="s">
        <v>525</v>
      </c>
      <c r="C527" s="374"/>
      <c r="D527" s="419">
        <v>225511</v>
      </c>
      <c r="E527" s="350">
        <v>1</v>
      </c>
      <c r="F527" s="339">
        <v>8840</v>
      </c>
      <c r="G527" s="340">
        <v>9352</v>
      </c>
      <c r="H527" s="339">
        <v>18059</v>
      </c>
      <c r="I527" s="340">
        <v>18159</v>
      </c>
      <c r="J527" s="339">
        <v>11044.8</v>
      </c>
      <c r="K527" s="340">
        <v>11320.8</v>
      </c>
      <c r="L527" s="339">
        <v>18350.399999999998</v>
      </c>
      <c r="M527" s="340">
        <v>18808.8</v>
      </c>
      <c r="N527" s="341">
        <v>18772.560000000001</v>
      </c>
      <c r="O527" s="342">
        <v>22320</v>
      </c>
      <c r="P527" s="343">
        <v>27384.959999999999</v>
      </c>
      <c r="Q527" s="344">
        <v>30024</v>
      </c>
      <c r="R527" s="345"/>
      <c r="S527" s="346"/>
      <c r="T527" s="343"/>
      <c r="U527" s="344"/>
      <c r="V527" s="345"/>
      <c r="W527" s="346"/>
      <c r="X527" s="339"/>
      <c r="Y527" s="344"/>
      <c r="Z527" s="345">
        <v>19384.8</v>
      </c>
      <c r="AA527" s="342">
        <v>19385</v>
      </c>
      <c r="AB527" s="339">
        <v>29334</v>
      </c>
      <c r="AC527" s="344">
        <v>29334</v>
      </c>
      <c r="AD527" s="345">
        <v>13303.6</v>
      </c>
      <c r="AE527" s="346">
        <v>9915</v>
      </c>
      <c r="AF527" s="343">
        <v>20815.599999999999</v>
      </c>
      <c r="AG527" s="344">
        <v>18339</v>
      </c>
      <c r="AH527" s="345"/>
      <c r="AI527" s="342"/>
      <c r="AJ527" s="345"/>
      <c r="AK527" s="344"/>
      <c r="AL527" s="345"/>
      <c r="AM527" s="342"/>
      <c r="AN527" s="345"/>
      <c r="AO527" s="342"/>
    </row>
    <row r="528" spans="1:41" x14ac:dyDescent="0.2">
      <c r="A528" s="336" t="s">
        <v>75</v>
      </c>
      <c r="B528" s="337" t="s">
        <v>526</v>
      </c>
      <c r="C528" s="374"/>
      <c r="D528" s="419">
        <v>227216</v>
      </c>
      <c r="E528" s="350">
        <v>1</v>
      </c>
      <c r="F528" s="339">
        <v>8742</v>
      </c>
      <c r="G528" s="340">
        <v>9144</v>
      </c>
      <c r="H528" s="339">
        <v>18126</v>
      </c>
      <c r="I528" s="340">
        <v>19608</v>
      </c>
      <c r="J528" s="339">
        <v>8289.6</v>
      </c>
      <c r="K528" s="340">
        <v>9163.1999999999989</v>
      </c>
      <c r="L528" s="339">
        <v>15801.599999999999</v>
      </c>
      <c r="M528" s="340">
        <v>17587.2</v>
      </c>
      <c r="N528" s="341"/>
      <c r="O528" s="342"/>
      <c r="P528" s="343"/>
      <c r="Q528" s="344"/>
      <c r="R528" s="345"/>
      <c r="S528" s="346"/>
      <c r="T528" s="343"/>
      <c r="U528" s="344"/>
      <c r="V528" s="345"/>
      <c r="W528" s="346"/>
      <c r="X528" s="339"/>
      <c r="Y528" s="344"/>
      <c r="Z528" s="345"/>
      <c r="AA528" s="342"/>
      <c r="AB528" s="339"/>
      <c r="AC528" s="344"/>
      <c r="AD528" s="345"/>
      <c r="AE528" s="346"/>
      <c r="AF528" s="343"/>
      <c r="AG528" s="344"/>
      <c r="AH528" s="345"/>
      <c r="AI528" s="342"/>
      <c r="AJ528" s="345"/>
      <c r="AK528" s="344"/>
      <c r="AL528" s="345"/>
      <c r="AM528" s="342"/>
      <c r="AN528" s="345"/>
      <c r="AO528" s="342"/>
    </row>
    <row r="529" spans="1:41" x14ac:dyDescent="0.2">
      <c r="A529" s="336" t="s">
        <v>75</v>
      </c>
      <c r="B529" s="337" t="s">
        <v>527</v>
      </c>
      <c r="C529" s="374"/>
      <c r="D529" s="419">
        <v>228769</v>
      </c>
      <c r="E529" s="350">
        <v>1</v>
      </c>
      <c r="F529" s="339">
        <v>9292</v>
      </c>
      <c r="G529" s="340">
        <v>9292</v>
      </c>
      <c r="H529" s="339">
        <v>16458</v>
      </c>
      <c r="I529" s="340">
        <v>17524</v>
      </c>
      <c r="J529" s="339">
        <v>11599.199999999999</v>
      </c>
      <c r="K529" s="340">
        <v>11673.6</v>
      </c>
      <c r="L529" s="339">
        <v>17884.8</v>
      </c>
      <c r="M529" s="340">
        <v>18434.399999999998</v>
      </c>
      <c r="N529" s="341"/>
      <c r="O529" s="342"/>
      <c r="P529" s="343"/>
      <c r="Q529" s="344"/>
      <c r="R529" s="345"/>
      <c r="S529" s="346"/>
      <c r="T529" s="343"/>
      <c r="U529" s="344"/>
      <c r="V529" s="345"/>
      <c r="W529" s="346"/>
      <c r="X529" s="339"/>
      <c r="Y529" s="344"/>
      <c r="Z529" s="345"/>
      <c r="AA529" s="342"/>
      <c r="AB529" s="339"/>
      <c r="AC529" s="344"/>
      <c r="AD529" s="345"/>
      <c r="AE529" s="346"/>
      <c r="AF529" s="343"/>
      <c r="AG529" s="344"/>
      <c r="AH529" s="345"/>
      <c r="AI529" s="342"/>
      <c r="AJ529" s="345"/>
      <c r="AK529" s="344"/>
      <c r="AL529" s="345"/>
      <c r="AM529" s="342"/>
      <c r="AN529" s="345"/>
      <c r="AO529" s="342"/>
    </row>
    <row r="530" spans="1:41" x14ac:dyDescent="0.2">
      <c r="A530" s="336" t="s">
        <v>75</v>
      </c>
      <c r="B530" s="337" t="s">
        <v>528</v>
      </c>
      <c r="C530" s="374"/>
      <c r="D530" s="419">
        <v>228778</v>
      </c>
      <c r="E530" s="350">
        <v>1</v>
      </c>
      <c r="F530" s="339">
        <v>9792</v>
      </c>
      <c r="G530" s="340">
        <v>9790</v>
      </c>
      <c r="H530" s="339">
        <v>32506</v>
      </c>
      <c r="I530" s="340">
        <v>32506</v>
      </c>
      <c r="J530" s="339">
        <v>11301.6</v>
      </c>
      <c r="K530" s="340">
        <v>11438.4</v>
      </c>
      <c r="L530" s="339">
        <v>21220.799999999999</v>
      </c>
      <c r="M530" s="340">
        <v>21520.799999999999</v>
      </c>
      <c r="N530" s="341">
        <v>27236</v>
      </c>
      <c r="O530" s="342">
        <v>28216</v>
      </c>
      <c r="P530" s="343">
        <v>41202</v>
      </c>
      <c r="Q530" s="344">
        <v>42686</v>
      </c>
      <c r="R530" s="345"/>
      <c r="S530" s="346"/>
      <c r="T530" s="343"/>
      <c r="U530" s="344"/>
      <c r="V530" s="345"/>
      <c r="W530" s="346"/>
      <c r="X530" s="339"/>
      <c r="Y530" s="344"/>
      <c r="Z530" s="345">
        <v>10524</v>
      </c>
      <c r="AA530" s="342">
        <v>10902</v>
      </c>
      <c r="AB530" s="339">
        <v>20216</v>
      </c>
      <c r="AC530" s="344">
        <v>20944</v>
      </c>
      <c r="AD530" s="345"/>
      <c r="AE530" s="346"/>
      <c r="AF530" s="343"/>
      <c r="AG530" s="344"/>
      <c r="AH530" s="345"/>
      <c r="AI530" s="342"/>
      <c r="AJ530" s="345"/>
      <c r="AK530" s="344"/>
      <c r="AL530" s="345"/>
      <c r="AM530" s="342"/>
      <c r="AN530" s="345"/>
      <c r="AO530" s="342"/>
    </row>
    <row r="531" spans="1:41" x14ac:dyDescent="0.2">
      <c r="A531" s="336" t="s">
        <v>75</v>
      </c>
      <c r="B531" s="337" t="s">
        <v>529</v>
      </c>
      <c r="C531" s="374"/>
      <c r="D531" s="419">
        <v>228787</v>
      </c>
      <c r="E531" s="350">
        <v>1</v>
      </c>
      <c r="F531" s="339">
        <v>11014</v>
      </c>
      <c r="G531" s="340">
        <v>11592</v>
      </c>
      <c r="H531" s="339">
        <v>28194</v>
      </c>
      <c r="I531" s="340">
        <v>29266</v>
      </c>
      <c r="J531" s="339">
        <v>14256</v>
      </c>
      <c r="K531" s="340">
        <v>15242.4</v>
      </c>
      <c r="L531" s="339">
        <v>26301.599999999999</v>
      </c>
      <c r="M531" s="340">
        <v>28116</v>
      </c>
      <c r="N531" s="341"/>
      <c r="O531" s="342"/>
      <c r="P531" s="343"/>
      <c r="Q531" s="344"/>
      <c r="R531" s="345"/>
      <c r="S531" s="346"/>
      <c r="T531" s="343"/>
      <c r="U531" s="344"/>
      <c r="V531" s="345"/>
      <c r="W531" s="346"/>
      <c r="X531" s="339"/>
      <c r="Y531" s="344"/>
      <c r="Z531" s="345"/>
      <c r="AA531" s="342"/>
      <c r="AB531" s="339"/>
      <c r="AC531" s="344"/>
      <c r="AD531" s="345"/>
      <c r="AE531" s="346"/>
      <c r="AF531" s="343"/>
      <c r="AG531" s="344"/>
      <c r="AH531" s="345"/>
      <c r="AI531" s="342"/>
      <c r="AJ531" s="345"/>
      <c r="AK531" s="344"/>
      <c r="AL531" s="345"/>
      <c r="AM531" s="342"/>
      <c r="AN531" s="345"/>
      <c r="AO531" s="342"/>
    </row>
    <row r="532" spans="1:41" x14ac:dyDescent="0.2">
      <c r="A532" s="336" t="s">
        <v>75</v>
      </c>
      <c r="B532" s="349" t="s">
        <v>530</v>
      </c>
      <c r="C532" s="374"/>
      <c r="D532" s="419">
        <v>229179</v>
      </c>
      <c r="E532" s="350">
        <v>2</v>
      </c>
      <c r="F532" s="339">
        <v>7572</v>
      </c>
      <c r="G532" s="340">
        <v>7688</v>
      </c>
      <c r="H532" s="339">
        <v>16260</v>
      </c>
      <c r="I532" s="340">
        <v>17580</v>
      </c>
      <c r="J532" s="339">
        <v>7176</v>
      </c>
      <c r="K532" s="340">
        <v>7478.4</v>
      </c>
      <c r="L532" s="339">
        <v>14616</v>
      </c>
      <c r="M532" s="340">
        <v>14990.4</v>
      </c>
      <c r="N532" s="341"/>
      <c r="O532" s="342"/>
      <c r="P532" s="343"/>
      <c r="Q532" s="344"/>
      <c r="R532" s="345"/>
      <c r="S532" s="346"/>
      <c r="T532" s="343"/>
      <c r="U532" s="344"/>
      <c r="V532" s="345"/>
      <c r="W532" s="346"/>
      <c r="X532" s="339"/>
      <c r="Y532" s="344"/>
      <c r="Z532" s="345"/>
      <c r="AA532" s="342"/>
      <c r="AB532" s="339"/>
      <c r="AC532" s="344"/>
      <c r="AD532" s="345"/>
      <c r="AE532" s="346"/>
      <c r="AF532" s="343"/>
      <c r="AG532" s="344"/>
      <c r="AH532" s="345"/>
      <c r="AI532" s="342"/>
      <c r="AJ532" s="345"/>
      <c r="AK532" s="344"/>
      <c r="AL532" s="345"/>
      <c r="AM532" s="342"/>
      <c r="AN532" s="345"/>
      <c r="AO532" s="342"/>
    </row>
    <row r="533" spans="1:41" x14ac:dyDescent="0.2">
      <c r="A533" s="336" t="s">
        <v>75</v>
      </c>
      <c r="B533" s="337" t="s">
        <v>531</v>
      </c>
      <c r="C533" s="374"/>
      <c r="D533" s="419">
        <v>228796</v>
      </c>
      <c r="E533" s="350">
        <v>2</v>
      </c>
      <c r="F533" s="339">
        <v>6956</v>
      </c>
      <c r="G533" s="340">
        <v>7108</v>
      </c>
      <c r="H533" s="339">
        <v>16258</v>
      </c>
      <c r="I533" s="340">
        <v>17644</v>
      </c>
      <c r="J533" s="339">
        <v>6892.8</v>
      </c>
      <c r="K533" s="340">
        <v>7281.5999999999995</v>
      </c>
      <c r="L533" s="339">
        <v>14522.4</v>
      </c>
      <c r="M533" s="340">
        <v>15706.8</v>
      </c>
      <c r="N533" s="341"/>
      <c r="O533" s="342"/>
      <c r="P533" s="343"/>
      <c r="Q533" s="344"/>
      <c r="R533" s="345"/>
      <c r="S533" s="346"/>
      <c r="T533" s="343"/>
      <c r="U533" s="344"/>
      <c r="V533" s="345"/>
      <c r="W533" s="346"/>
      <c r="X533" s="339"/>
      <c r="Y533" s="344"/>
      <c r="Z533" s="345"/>
      <c r="AA533" s="342"/>
      <c r="AB533" s="339"/>
      <c r="AC533" s="344"/>
      <c r="AD533" s="345"/>
      <c r="AE533" s="346"/>
      <c r="AF533" s="343"/>
      <c r="AG533" s="344"/>
      <c r="AH533" s="345"/>
      <c r="AI533" s="342"/>
      <c r="AJ533" s="345"/>
      <c r="AK533" s="344"/>
      <c r="AL533" s="345"/>
      <c r="AM533" s="342"/>
      <c r="AN533" s="345"/>
      <c r="AO533" s="342"/>
    </row>
    <row r="534" spans="1:41" x14ac:dyDescent="0.2">
      <c r="A534" s="336" t="s">
        <v>75</v>
      </c>
      <c r="B534" s="349" t="s">
        <v>532</v>
      </c>
      <c r="C534" s="374"/>
      <c r="D534" s="419">
        <v>229027</v>
      </c>
      <c r="E534" s="350">
        <v>2</v>
      </c>
      <c r="F534" s="339">
        <v>8806</v>
      </c>
      <c r="G534" s="340">
        <v>8988</v>
      </c>
      <c r="H534" s="339">
        <v>18180</v>
      </c>
      <c r="I534" s="340">
        <v>19534</v>
      </c>
      <c r="J534" s="339">
        <v>7905.5999999999995</v>
      </c>
      <c r="K534" s="340">
        <v>8560.7999999999993</v>
      </c>
      <c r="L534" s="339">
        <v>21427.200000000001</v>
      </c>
      <c r="M534" s="340">
        <v>23724</v>
      </c>
      <c r="N534" s="341"/>
      <c r="O534" s="342"/>
      <c r="P534" s="343"/>
      <c r="Q534" s="344"/>
      <c r="R534" s="345"/>
      <c r="S534" s="346"/>
      <c r="T534" s="343"/>
      <c r="U534" s="344"/>
      <c r="V534" s="345"/>
      <c r="W534" s="346"/>
      <c r="X534" s="339"/>
      <c r="Y534" s="344"/>
      <c r="Z534" s="345"/>
      <c r="AA534" s="342"/>
      <c r="AB534" s="339"/>
      <c r="AC534" s="344"/>
      <c r="AD534" s="345"/>
      <c r="AE534" s="346"/>
      <c r="AF534" s="343"/>
      <c r="AG534" s="344"/>
      <c r="AH534" s="345"/>
      <c r="AI534" s="342"/>
      <c r="AJ534" s="345"/>
      <c r="AK534" s="344"/>
      <c r="AL534" s="345"/>
      <c r="AM534" s="342"/>
      <c r="AN534" s="345"/>
      <c r="AO534" s="342"/>
    </row>
    <row r="535" spans="1:41" x14ac:dyDescent="0.2">
      <c r="A535" s="336" t="s">
        <v>75</v>
      </c>
      <c r="B535" s="351" t="s">
        <v>533</v>
      </c>
      <c r="C535" s="374"/>
      <c r="D535" s="419">
        <v>222831</v>
      </c>
      <c r="E535" s="350">
        <v>3</v>
      </c>
      <c r="F535" s="339">
        <v>7348</v>
      </c>
      <c r="G535" s="390">
        <v>7494</v>
      </c>
      <c r="H535" s="343">
        <v>17106</v>
      </c>
      <c r="I535" s="340">
        <v>17320</v>
      </c>
      <c r="J535" s="339">
        <v>7831.2</v>
      </c>
      <c r="K535" s="340">
        <v>9000</v>
      </c>
      <c r="L535" s="339">
        <v>20527.2</v>
      </c>
      <c r="M535" s="340">
        <v>20784</v>
      </c>
      <c r="N535" s="341"/>
      <c r="O535" s="342"/>
      <c r="P535" s="343"/>
      <c r="Q535" s="344"/>
      <c r="R535" s="345"/>
      <c r="S535" s="346"/>
      <c r="T535" s="343"/>
      <c r="U535" s="344"/>
      <c r="V535" s="345"/>
      <c r="W535" s="346"/>
      <c r="X535" s="339"/>
      <c r="Y535" s="344"/>
      <c r="Z535" s="345"/>
      <c r="AA535" s="342"/>
      <c r="AB535" s="339"/>
      <c r="AC535" s="344"/>
      <c r="AD535" s="345"/>
      <c r="AE535" s="346"/>
      <c r="AF535" s="343"/>
      <c r="AG535" s="344"/>
      <c r="AH535" s="345"/>
      <c r="AI535" s="342"/>
      <c r="AJ535" s="345"/>
      <c r="AK535" s="344"/>
      <c r="AL535" s="345"/>
      <c r="AM535" s="342"/>
      <c r="AN535" s="345"/>
      <c r="AO535" s="342"/>
    </row>
    <row r="536" spans="1:41" x14ac:dyDescent="0.2">
      <c r="A536" s="336" t="s">
        <v>75</v>
      </c>
      <c r="B536" s="351" t="s">
        <v>534</v>
      </c>
      <c r="C536" s="374"/>
      <c r="D536" s="419">
        <v>226091</v>
      </c>
      <c r="E536" s="350">
        <v>3</v>
      </c>
      <c r="F536" s="339">
        <v>7648</v>
      </c>
      <c r="G536" s="390">
        <v>8544</v>
      </c>
      <c r="H536" s="343">
        <v>17020</v>
      </c>
      <c r="I536" s="340">
        <v>20574</v>
      </c>
      <c r="J536" s="339">
        <v>8121.5999999999995</v>
      </c>
      <c r="K536" s="340">
        <v>9483.6</v>
      </c>
      <c r="L536" s="339">
        <v>15633.599999999999</v>
      </c>
      <c r="M536" s="340">
        <v>19203.599999999999</v>
      </c>
      <c r="N536" s="341"/>
      <c r="O536" s="342"/>
      <c r="P536" s="343"/>
      <c r="Q536" s="344"/>
      <c r="R536" s="345"/>
      <c r="S536" s="346"/>
      <c r="T536" s="343"/>
      <c r="U536" s="344"/>
      <c r="V536" s="345"/>
      <c r="W536" s="346"/>
      <c r="X536" s="339"/>
      <c r="Y536" s="344"/>
      <c r="Z536" s="345"/>
      <c r="AA536" s="342"/>
      <c r="AB536" s="339"/>
      <c r="AC536" s="344"/>
      <c r="AD536" s="345"/>
      <c r="AE536" s="346"/>
      <c r="AF536" s="343"/>
      <c r="AG536" s="344"/>
      <c r="AH536" s="345"/>
      <c r="AI536" s="342"/>
      <c r="AJ536" s="345"/>
      <c r="AK536" s="344"/>
      <c r="AL536" s="345"/>
      <c r="AM536" s="342"/>
      <c r="AN536" s="345"/>
      <c r="AO536" s="342"/>
    </row>
    <row r="537" spans="1:41" x14ac:dyDescent="0.2">
      <c r="A537" s="336" t="s">
        <v>75</v>
      </c>
      <c r="B537" s="337" t="s">
        <v>535</v>
      </c>
      <c r="C537" s="374"/>
      <c r="D537" s="419">
        <v>226833</v>
      </c>
      <c r="E537" s="350">
        <v>3</v>
      </c>
      <c r="F537" s="339">
        <v>7272</v>
      </c>
      <c r="G537" s="390">
        <v>7600</v>
      </c>
      <c r="H537" s="343">
        <v>8204</v>
      </c>
      <c r="I537" s="581">
        <v>9582</v>
      </c>
      <c r="J537" s="339">
        <v>6996</v>
      </c>
      <c r="K537" s="340">
        <v>7274.4</v>
      </c>
      <c r="L537" s="339">
        <v>7716</v>
      </c>
      <c r="M537" s="340">
        <v>8834.4</v>
      </c>
      <c r="N537" s="341"/>
      <c r="O537" s="342"/>
      <c r="P537" s="343"/>
      <c r="Q537" s="344"/>
      <c r="R537" s="345"/>
      <c r="S537" s="346"/>
      <c r="T537" s="343"/>
      <c r="U537" s="344"/>
      <c r="V537" s="345"/>
      <c r="W537" s="346"/>
      <c r="X537" s="339"/>
      <c r="Y537" s="344"/>
      <c r="Z537" s="345"/>
      <c r="AA537" s="342"/>
      <c r="AB537" s="339"/>
      <c r="AC537" s="344"/>
      <c r="AD537" s="345"/>
      <c r="AE537" s="346"/>
      <c r="AF537" s="343"/>
      <c r="AG537" s="344"/>
      <c r="AH537" s="345"/>
      <c r="AI537" s="342"/>
      <c r="AJ537" s="345"/>
      <c r="AK537" s="344"/>
      <c r="AL537" s="345"/>
      <c r="AM537" s="342"/>
      <c r="AN537" s="345"/>
      <c r="AO537" s="342"/>
    </row>
    <row r="538" spans="1:41" x14ac:dyDescent="0.2">
      <c r="A538" s="524" t="s">
        <v>75</v>
      </c>
      <c r="B538" s="351" t="s">
        <v>536</v>
      </c>
      <c r="C538" s="374"/>
      <c r="D538" s="419">
        <v>227526</v>
      </c>
      <c r="E538" s="350">
        <v>3</v>
      </c>
      <c r="F538" s="339">
        <v>8004</v>
      </c>
      <c r="G538" s="390">
        <v>8316</v>
      </c>
      <c r="H538" s="343">
        <v>14974</v>
      </c>
      <c r="I538" s="581">
        <v>15504</v>
      </c>
      <c r="J538" s="339">
        <v>6258</v>
      </c>
      <c r="K538" s="340">
        <v>6478.8</v>
      </c>
      <c r="L538" s="339">
        <v>12954</v>
      </c>
      <c r="M538" s="340">
        <v>13412.4</v>
      </c>
      <c r="N538" s="341"/>
      <c r="O538" s="342"/>
      <c r="P538" s="343"/>
      <c r="Q538" s="344"/>
      <c r="R538" s="345"/>
      <c r="S538" s="346"/>
      <c r="T538" s="343"/>
      <c r="U538" s="344"/>
      <c r="V538" s="345"/>
      <c r="W538" s="346"/>
      <c r="X538" s="339"/>
      <c r="Y538" s="344"/>
      <c r="Z538" s="345"/>
      <c r="AA538" s="342"/>
      <c r="AB538" s="339"/>
      <c r="AC538" s="344"/>
      <c r="AD538" s="345"/>
      <c r="AE538" s="346"/>
      <c r="AF538" s="343"/>
      <c r="AG538" s="344"/>
      <c r="AH538" s="345"/>
      <c r="AI538" s="342"/>
      <c r="AJ538" s="345"/>
      <c r="AK538" s="344"/>
      <c r="AL538" s="345"/>
      <c r="AM538" s="342"/>
      <c r="AN538" s="345"/>
      <c r="AO538" s="342"/>
    </row>
    <row r="539" spans="1:41" x14ac:dyDescent="0.2">
      <c r="A539" s="524" t="s">
        <v>75</v>
      </c>
      <c r="B539" s="351" t="s">
        <v>537</v>
      </c>
      <c r="C539" s="374"/>
      <c r="D539" s="419">
        <v>227881</v>
      </c>
      <c r="E539" s="350">
        <v>3</v>
      </c>
      <c r="F539" s="339">
        <v>7114</v>
      </c>
      <c r="G539" s="390">
        <v>8390</v>
      </c>
      <c r="H539" s="343">
        <v>16718</v>
      </c>
      <c r="I539" s="581">
        <v>18650</v>
      </c>
      <c r="J539" s="339">
        <v>7281.5999999999995</v>
      </c>
      <c r="K539" s="340">
        <v>7920</v>
      </c>
      <c r="L539" s="339">
        <v>14793.599999999999</v>
      </c>
      <c r="M539" s="340">
        <v>16344</v>
      </c>
      <c r="N539" s="341"/>
      <c r="O539" s="342"/>
      <c r="P539" s="343"/>
      <c r="Q539" s="344"/>
      <c r="R539" s="345"/>
      <c r="S539" s="346"/>
      <c r="T539" s="343"/>
      <c r="U539" s="344"/>
      <c r="V539" s="345"/>
      <c r="W539" s="346"/>
      <c r="X539" s="339"/>
      <c r="Y539" s="344"/>
      <c r="Z539" s="345"/>
      <c r="AA539" s="342"/>
      <c r="AB539" s="339"/>
      <c r="AC539" s="344"/>
      <c r="AD539" s="345"/>
      <c r="AE539" s="346"/>
      <c r="AF539" s="343"/>
      <c r="AG539" s="344"/>
      <c r="AH539" s="345"/>
      <c r="AI539" s="342"/>
      <c r="AJ539" s="345"/>
      <c r="AK539" s="344"/>
      <c r="AL539" s="345"/>
      <c r="AM539" s="342"/>
      <c r="AN539" s="345"/>
      <c r="AO539" s="342"/>
    </row>
    <row r="540" spans="1:41" x14ac:dyDescent="0.2">
      <c r="A540" s="573" t="s">
        <v>75</v>
      </c>
      <c r="B540" s="351" t="s">
        <v>538</v>
      </c>
      <c r="C540" s="374"/>
      <c r="D540" s="419">
        <v>228431</v>
      </c>
      <c r="E540" s="350">
        <v>3</v>
      </c>
      <c r="F540" s="339">
        <v>7474</v>
      </c>
      <c r="G540" s="390">
        <v>8018</v>
      </c>
      <c r="H540" s="343">
        <v>16734</v>
      </c>
      <c r="I540" s="340">
        <v>18458</v>
      </c>
      <c r="J540" s="339">
        <v>6816</v>
      </c>
      <c r="K540" s="340">
        <v>7234.8</v>
      </c>
      <c r="L540" s="339">
        <v>14328</v>
      </c>
      <c r="M540" s="340">
        <v>15658.8</v>
      </c>
      <c r="N540" s="341"/>
      <c r="O540" s="342"/>
      <c r="P540" s="343"/>
      <c r="Q540" s="344"/>
      <c r="R540" s="345"/>
      <c r="S540" s="346"/>
      <c r="T540" s="343"/>
      <c r="U540" s="344"/>
      <c r="V540" s="345"/>
      <c r="W540" s="346"/>
      <c r="X540" s="339"/>
      <c r="Y540" s="344"/>
      <c r="Z540" s="345"/>
      <c r="AA540" s="342"/>
      <c r="AB540" s="339"/>
      <c r="AC540" s="344"/>
      <c r="AD540" s="345"/>
      <c r="AE540" s="346"/>
      <c r="AF540" s="343"/>
      <c r="AG540" s="344"/>
      <c r="AH540" s="345"/>
      <c r="AI540" s="342"/>
      <c r="AJ540" s="345"/>
      <c r="AK540" s="344"/>
      <c r="AL540" s="345"/>
      <c r="AM540" s="342"/>
      <c r="AN540" s="345"/>
      <c r="AO540" s="342"/>
    </row>
    <row r="541" spans="1:41" x14ac:dyDescent="0.2">
      <c r="A541" s="573" t="s">
        <v>75</v>
      </c>
      <c r="B541" s="337" t="s">
        <v>539</v>
      </c>
      <c r="C541" s="374"/>
      <c r="D541" s="420">
        <v>228501</v>
      </c>
      <c r="E541" s="352">
        <v>3</v>
      </c>
      <c r="F541" s="339">
        <v>5824</v>
      </c>
      <c r="G541" s="390">
        <v>6092</v>
      </c>
      <c r="H541" s="343">
        <v>15060</v>
      </c>
      <c r="I541" s="340">
        <v>15450</v>
      </c>
      <c r="J541" s="339">
        <v>4876.8</v>
      </c>
      <c r="K541" s="340">
        <v>5404.8</v>
      </c>
      <c r="L541" s="339">
        <v>12316.8</v>
      </c>
      <c r="M541" s="340">
        <v>12916.8</v>
      </c>
      <c r="N541" s="341"/>
      <c r="O541" s="342"/>
      <c r="P541" s="343"/>
      <c r="Q541" s="344"/>
      <c r="R541" s="345"/>
      <c r="S541" s="346"/>
      <c r="T541" s="343"/>
      <c r="U541" s="344"/>
      <c r="V541" s="345"/>
      <c r="W541" s="346"/>
      <c r="X541" s="339"/>
      <c r="Y541" s="344"/>
      <c r="Z541" s="345"/>
      <c r="AA541" s="342"/>
      <c r="AB541" s="339"/>
      <c r="AC541" s="344"/>
      <c r="AD541" s="345"/>
      <c r="AE541" s="346"/>
      <c r="AF541" s="343"/>
      <c r="AG541" s="344"/>
      <c r="AH541" s="345"/>
      <c r="AI541" s="342"/>
      <c r="AJ541" s="345"/>
      <c r="AK541" s="344"/>
      <c r="AL541" s="345"/>
      <c r="AM541" s="342"/>
      <c r="AN541" s="345"/>
      <c r="AO541" s="342"/>
    </row>
    <row r="542" spans="1:41" x14ac:dyDescent="0.2">
      <c r="A542" s="336" t="s">
        <v>75</v>
      </c>
      <c r="B542" s="351" t="s">
        <v>540</v>
      </c>
      <c r="C542" s="374"/>
      <c r="D542" s="420">
        <v>228529</v>
      </c>
      <c r="E542" s="352">
        <v>3</v>
      </c>
      <c r="F542" s="339">
        <v>6506</v>
      </c>
      <c r="G542" s="340">
        <v>6860</v>
      </c>
      <c r="H542" s="339">
        <v>15638</v>
      </c>
      <c r="I542" s="340">
        <v>15638</v>
      </c>
      <c r="J542" s="339">
        <v>5983.2</v>
      </c>
      <c r="K542" s="340">
        <v>5983.2</v>
      </c>
      <c r="L542" s="339">
        <v>12775.199999999999</v>
      </c>
      <c r="M542" s="340">
        <v>12775.199999999999</v>
      </c>
      <c r="N542" s="341"/>
      <c r="O542" s="342"/>
      <c r="P542" s="343"/>
      <c r="Q542" s="344"/>
      <c r="R542" s="345"/>
      <c r="S542" s="346"/>
      <c r="T542" s="343"/>
      <c r="U542" s="344"/>
      <c r="V542" s="345"/>
      <c r="W542" s="346"/>
      <c r="X542" s="339"/>
      <c r="Y542" s="344"/>
      <c r="Z542" s="345"/>
      <c r="AA542" s="342"/>
      <c r="AB542" s="339"/>
      <c r="AC542" s="344"/>
      <c r="AD542" s="345"/>
      <c r="AE542" s="346"/>
      <c r="AF542" s="343"/>
      <c r="AG542" s="344"/>
      <c r="AH542" s="345"/>
      <c r="AI542" s="342"/>
      <c r="AJ542" s="345"/>
      <c r="AK542" s="344"/>
      <c r="AL542" s="345"/>
      <c r="AM542" s="342"/>
      <c r="AN542" s="345"/>
      <c r="AO542" s="342"/>
    </row>
    <row r="543" spans="1:41" x14ac:dyDescent="0.2">
      <c r="A543" s="336" t="s">
        <v>75</v>
      </c>
      <c r="B543" s="349" t="s">
        <v>541</v>
      </c>
      <c r="C543" s="374"/>
      <c r="D543" s="420">
        <v>226152</v>
      </c>
      <c r="E543" s="352">
        <v>3</v>
      </c>
      <c r="F543" s="339">
        <v>6134</v>
      </c>
      <c r="G543" s="340">
        <v>6878</v>
      </c>
      <c r="H543" s="339">
        <v>15858</v>
      </c>
      <c r="I543" s="340">
        <v>17368</v>
      </c>
      <c r="J543" s="339">
        <v>6075.5999999999995</v>
      </c>
      <c r="K543" s="340">
        <v>6326.4</v>
      </c>
      <c r="L543" s="339">
        <v>13515.6</v>
      </c>
      <c r="M543" s="340">
        <v>14750.4</v>
      </c>
      <c r="N543" s="341"/>
      <c r="O543" s="342"/>
      <c r="P543" s="343"/>
      <c r="Q543" s="344"/>
      <c r="R543" s="345"/>
      <c r="S543" s="346"/>
      <c r="T543" s="343"/>
      <c r="U543" s="344"/>
      <c r="V543" s="345"/>
      <c r="W543" s="346"/>
      <c r="X543" s="339"/>
      <c r="Y543" s="344"/>
      <c r="Z543" s="345"/>
      <c r="AA543" s="342"/>
      <c r="AB543" s="339"/>
      <c r="AC543" s="344"/>
      <c r="AD543" s="345"/>
      <c r="AE543" s="346"/>
      <c r="AF543" s="343"/>
      <c r="AG543" s="344"/>
      <c r="AH543" s="345"/>
      <c r="AI543" s="342"/>
      <c r="AJ543" s="345"/>
      <c r="AK543" s="344"/>
      <c r="AL543" s="345"/>
      <c r="AM543" s="342"/>
      <c r="AN543" s="345"/>
      <c r="AO543" s="342"/>
    </row>
    <row r="544" spans="1:41" x14ac:dyDescent="0.2">
      <c r="A544" s="336" t="s">
        <v>75</v>
      </c>
      <c r="B544" s="349" t="s">
        <v>542</v>
      </c>
      <c r="C544" s="374"/>
      <c r="D544" s="420">
        <v>224554</v>
      </c>
      <c r="E544" s="352">
        <v>3</v>
      </c>
      <c r="F544" s="339">
        <v>6420</v>
      </c>
      <c r="G544" s="340">
        <v>6720</v>
      </c>
      <c r="H544" s="339">
        <v>15673</v>
      </c>
      <c r="I544" s="340">
        <v>15673</v>
      </c>
      <c r="J544" s="339">
        <v>7442.4</v>
      </c>
      <c r="K544" s="340">
        <v>7442.4</v>
      </c>
      <c r="L544" s="339">
        <v>16456.8</v>
      </c>
      <c r="M544" s="340">
        <v>16456.8</v>
      </c>
      <c r="N544" s="341"/>
      <c r="O544" s="342"/>
      <c r="P544" s="343"/>
      <c r="Q544" s="344"/>
      <c r="R544" s="345"/>
      <c r="S544" s="346"/>
      <c r="T544" s="343"/>
      <c r="U544" s="344"/>
      <c r="V544" s="345"/>
      <c r="W544" s="346"/>
      <c r="X544" s="339"/>
      <c r="Y544" s="344"/>
      <c r="Z544" s="345"/>
      <c r="AA544" s="342"/>
      <c r="AB544" s="339"/>
      <c r="AC544" s="344"/>
      <c r="AD544" s="345"/>
      <c r="AE544" s="346"/>
      <c r="AF544" s="343"/>
      <c r="AG544" s="344"/>
      <c r="AH544" s="345"/>
      <c r="AI544" s="342"/>
      <c r="AJ544" s="345"/>
      <c r="AK544" s="344"/>
      <c r="AL544" s="345"/>
      <c r="AM544" s="342"/>
      <c r="AN544" s="345"/>
      <c r="AO544" s="342"/>
    </row>
    <row r="545" spans="1:41" x14ac:dyDescent="0.2">
      <c r="A545" s="336" t="s">
        <v>75</v>
      </c>
      <c r="B545" s="351" t="s">
        <v>543</v>
      </c>
      <c r="C545" s="374"/>
      <c r="D545" s="420">
        <v>224147</v>
      </c>
      <c r="E545" s="352">
        <v>3</v>
      </c>
      <c r="F545" s="339">
        <v>7198</v>
      </c>
      <c r="G545" s="340">
        <v>7678</v>
      </c>
      <c r="H545" s="339">
        <v>16473</v>
      </c>
      <c r="I545" s="340">
        <v>18198</v>
      </c>
      <c r="J545" s="339">
        <v>6864</v>
      </c>
      <c r="K545" s="340">
        <v>7470</v>
      </c>
      <c r="L545" s="339">
        <v>14376</v>
      </c>
      <c r="M545" s="340">
        <v>15894</v>
      </c>
      <c r="N545" s="341"/>
      <c r="O545" s="342"/>
      <c r="P545" s="343"/>
      <c r="Q545" s="344"/>
      <c r="R545" s="345"/>
      <c r="S545" s="346"/>
      <c r="T545" s="343"/>
      <c r="U545" s="344"/>
      <c r="V545" s="345"/>
      <c r="W545" s="346"/>
      <c r="X545" s="339"/>
      <c r="Y545" s="344"/>
      <c r="Z545" s="345"/>
      <c r="AA545" s="342"/>
      <c r="AB545" s="339"/>
      <c r="AC545" s="344"/>
      <c r="AD545" s="345"/>
      <c r="AE545" s="346"/>
      <c r="AF545" s="343"/>
      <c r="AG545" s="344"/>
      <c r="AH545" s="345"/>
      <c r="AI545" s="342"/>
      <c r="AJ545" s="345"/>
      <c r="AK545" s="344"/>
      <c r="AL545" s="345"/>
      <c r="AM545" s="342"/>
      <c r="AN545" s="345"/>
      <c r="AO545" s="342"/>
    </row>
    <row r="546" spans="1:41" x14ac:dyDescent="0.2">
      <c r="A546" s="336" t="s">
        <v>75</v>
      </c>
      <c r="B546" s="351" t="s">
        <v>544</v>
      </c>
      <c r="C546" s="374"/>
      <c r="D546" s="420">
        <v>228705</v>
      </c>
      <c r="E546" s="352">
        <v>3</v>
      </c>
      <c r="F546" s="339">
        <v>6814</v>
      </c>
      <c r="G546" s="340">
        <v>7114</v>
      </c>
      <c r="H546" s="339">
        <v>15930</v>
      </c>
      <c r="I546" s="340">
        <v>17470</v>
      </c>
      <c r="J546" s="339">
        <v>6225.5999999999995</v>
      </c>
      <c r="K546" s="340">
        <v>6698.4</v>
      </c>
      <c r="L546" s="339">
        <v>13737.6</v>
      </c>
      <c r="M546" s="340">
        <v>15122.4</v>
      </c>
      <c r="N546" s="341"/>
      <c r="O546" s="342"/>
      <c r="P546" s="343"/>
      <c r="Q546" s="344"/>
      <c r="R546" s="345"/>
      <c r="S546" s="346"/>
      <c r="T546" s="343"/>
      <c r="U546" s="344"/>
      <c r="V546" s="345"/>
      <c r="W546" s="346"/>
      <c r="X546" s="339"/>
      <c r="Y546" s="344"/>
      <c r="Z546" s="345"/>
      <c r="AA546" s="342"/>
      <c r="AB546" s="339"/>
      <c r="AC546" s="344"/>
      <c r="AD546" s="345"/>
      <c r="AE546" s="346"/>
      <c r="AF546" s="343"/>
      <c r="AG546" s="344"/>
      <c r="AH546" s="345"/>
      <c r="AI546" s="342"/>
      <c r="AJ546" s="345"/>
      <c r="AK546" s="344"/>
      <c r="AL546" s="345"/>
      <c r="AM546" s="342"/>
      <c r="AN546" s="345"/>
      <c r="AO546" s="342"/>
    </row>
    <row r="547" spans="1:41" x14ac:dyDescent="0.2">
      <c r="A547" s="336" t="s">
        <v>75</v>
      </c>
      <c r="B547" s="337" t="s">
        <v>545</v>
      </c>
      <c r="C547" s="374"/>
      <c r="D547" s="420">
        <v>229063</v>
      </c>
      <c r="E547" s="352">
        <v>3</v>
      </c>
      <c r="F547" s="339">
        <v>7462</v>
      </c>
      <c r="G547" s="340">
        <v>7646</v>
      </c>
      <c r="H547" s="339">
        <v>16762</v>
      </c>
      <c r="I547" s="340">
        <v>16946</v>
      </c>
      <c r="J547" s="339">
        <v>8186.4</v>
      </c>
      <c r="K547" s="340">
        <v>8545.1999999999989</v>
      </c>
      <c r="L547" s="339">
        <v>14248.8</v>
      </c>
      <c r="M547" s="340">
        <v>14785.199999999999</v>
      </c>
      <c r="N547" s="341">
        <v>13256</v>
      </c>
      <c r="O547" s="342">
        <v>13404</v>
      </c>
      <c r="P547" s="343">
        <v>17216</v>
      </c>
      <c r="Q547" s="344">
        <v>17364</v>
      </c>
      <c r="R547" s="345"/>
      <c r="S547" s="346"/>
      <c r="T547" s="343"/>
      <c r="U547" s="344"/>
      <c r="V547" s="345"/>
      <c r="W547" s="346"/>
      <c r="X547" s="339"/>
      <c r="Y547" s="344"/>
      <c r="Z547" s="345">
        <v>15117.599999999999</v>
      </c>
      <c r="AA547" s="342">
        <v>15187</v>
      </c>
      <c r="AB547" s="339">
        <v>23145.599999999999</v>
      </c>
      <c r="AC547" s="344">
        <v>23215</v>
      </c>
      <c r="AD547" s="345"/>
      <c r="AE547" s="346"/>
      <c r="AF547" s="343"/>
      <c r="AG547" s="344"/>
      <c r="AH547" s="345"/>
      <c r="AI547" s="342"/>
      <c r="AJ547" s="345"/>
      <c r="AK547" s="344"/>
      <c r="AL547" s="345"/>
      <c r="AM547" s="342"/>
      <c r="AN547" s="345"/>
      <c r="AO547" s="342"/>
    </row>
    <row r="548" spans="1:41" x14ac:dyDescent="0.2">
      <c r="A548" s="336" t="s">
        <v>75</v>
      </c>
      <c r="B548" s="351" t="s">
        <v>546</v>
      </c>
      <c r="C548" s="421"/>
      <c r="D548" s="420">
        <v>228459</v>
      </c>
      <c r="E548" s="352">
        <v>3</v>
      </c>
      <c r="F548" s="339">
        <v>8232</v>
      </c>
      <c r="G548" s="340">
        <v>8772</v>
      </c>
      <c r="H548" s="339">
        <v>17620</v>
      </c>
      <c r="I548" s="340">
        <v>19300</v>
      </c>
      <c r="J548" s="339">
        <v>7956</v>
      </c>
      <c r="K548" s="340">
        <v>8388</v>
      </c>
      <c r="L548" s="339">
        <v>15468</v>
      </c>
      <c r="M548" s="340">
        <v>16812</v>
      </c>
      <c r="N548" s="341"/>
      <c r="O548" s="342"/>
      <c r="P548" s="343"/>
      <c r="Q548" s="344"/>
      <c r="R548" s="345"/>
      <c r="S548" s="346"/>
      <c r="T548" s="343"/>
      <c r="U548" s="344"/>
      <c r="V548" s="345"/>
      <c r="W548" s="346"/>
      <c r="X548" s="339"/>
      <c r="Y548" s="344"/>
      <c r="Z548" s="345"/>
      <c r="AA548" s="342"/>
      <c r="AB548" s="339"/>
      <c r="AC548" s="344"/>
      <c r="AD548" s="345"/>
      <c r="AE548" s="346"/>
      <c r="AF548" s="343"/>
      <c r="AG548" s="344"/>
      <c r="AH548" s="345"/>
      <c r="AI548" s="342"/>
      <c r="AJ548" s="345"/>
      <c r="AK548" s="344"/>
      <c r="AL548" s="345"/>
      <c r="AM548" s="342"/>
      <c r="AN548" s="345"/>
      <c r="AO548" s="342"/>
    </row>
    <row r="549" spans="1:41" x14ac:dyDescent="0.2">
      <c r="A549" s="336" t="s">
        <v>75</v>
      </c>
      <c r="B549" s="351" t="s">
        <v>547</v>
      </c>
      <c r="C549" s="374"/>
      <c r="D549" s="420">
        <v>225414</v>
      </c>
      <c r="E549" s="352">
        <v>3</v>
      </c>
      <c r="F549" s="339">
        <v>6372</v>
      </c>
      <c r="G549" s="340">
        <v>6282</v>
      </c>
      <c r="H549" s="339">
        <v>17346</v>
      </c>
      <c r="I549" s="340">
        <v>18364</v>
      </c>
      <c r="J549" s="339">
        <v>9031.1999999999989</v>
      </c>
      <c r="K549" s="340">
        <v>9322.7999999999993</v>
      </c>
      <c r="L549" s="339">
        <v>17928</v>
      </c>
      <c r="M549" s="340">
        <v>18226.8</v>
      </c>
      <c r="N549" s="341"/>
      <c r="O549" s="342"/>
      <c r="P549" s="343"/>
      <c r="Q549" s="344"/>
      <c r="R549" s="345"/>
      <c r="S549" s="346"/>
      <c r="T549" s="343"/>
      <c r="U549" s="344"/>
      <c r="V549" s="345"/>
      <c r="W549" s="346"/>
      <c r="X549" s="339"/>
      <c r="Y549" s="344"/>
      <c r="Z549" s="345"/>
      <c r="AA549" s="342"/>
      <c r="AB549" s="339"/>
      <c r="AC549" s="344"/>
      <c r="AD549" s="345"/>
      <c r="AE549" s="346"/>
      <c r="AF549" s="343"/>
      <c r="AG549" s="344"/>
      <c r="AH549" s="345"/>
      <c r="AI549" s="342"/>
      <c r="AJ549" s="345"/>
      <c r="AK549" s="344"/>
      <c r="AL549" s="345"/>
      <c r="AM549" s="342"/>
      <c r="AN549" s="345"/>
      <c r="AO549" s="342"/>
    </row>
    <row r="550" spans="1:41" x14ac:dyDescent="0.2">
      <c r="A550" s="336" t="s">
        <v>75</v>
      </c>
      <c r="B550" s="349" t="s">
        <v>548</v>
      </c>
      <c r="C550" s="374"/>
      <c r="D550" s="420">
        <v>227377</v>
      </c>
      <c r="E550" s="422">
        <v>3</v>
      </c>
      <c r="F550" s="339">
        <v>6112</v>
      </c>
      <c r="G550" s="340">
        <v>6264</v>
      </c>
      <c r="H550" s="339">
        <v>15384</v>
      </c>
      <c r="I550" s="340">
        <v>16683</v>
      </c>
      <c r="J550" s="339">
        <v>5752.8</v>
      </c>
      <c r="K550" s="340">
        <v>5876.4</v>
      </c>
      <c r="L550" s="339">
        <v>13264.8</v>
      </c>
      <c r="M550" s="340">
        <v>14300.4</v>
      </c>
      <c r="N550" s="341"/>
      <c r="O550" s="342"/>
      <c r="P550" s="343"/>
      <c r="Q550" s="344"/>
      <c r="R550" s="345"/>
      <c r="S550" s="346"/>
      <c r="T550" s="343"/>
      <c r="U550" s="344"/>
      <c r="V550" s="345"/>
      <c r="W550" s="346"/>
      <c r="X550" s="339"/>
      <c r="Y550" s="344"/>
      <c r="Z550" s="345"/>
      <c r="AA550" s="342"/>
      <c r="AB550" s="339"/>
      <c r="AC550" s="344"/>
      <c r="AD550" s="345"/>
      <c r="AE550" s="346"/>
      <c r="AF550" s="343"/>
      <c r="AG550" s="344"/>
      <c r="AH550" s="345"/>
      <c r="AI550" s="342"/>
      <c r="AJ550" s="345"/>
      <c r="AK550" s="344"/>
      <c r="AL550" s="345"/>
      <c r="AM550" s="342"/>
      <c r="AN550" s="345"/>
      <c r="AO550" s="342"/>
    </row>
    <row r="551" spans="1:41" x14ac:dyDescent="0.2">
      <c r="A551" s="336" t="s">
        <v>75</v>
      </c>
      <c r="B551" s="337" t="s">
        <v>549</v>
      </c>
      <c r="C551" s="374"/>
      <c r="D551" s="420">
        <v>228802</v>
      </c>
      <c r="E551" s="352">
        <v>3</v>
      </c>
      <c r="F551" s="339">
        <v>7068</v>
      </c>
      <c r="G551" s="340">
        <v>7222</v>
      </c>
      <c r="H551" s="339">
        <v>15982</v>
      </c>
      <c r="I551" s="340">
        <v>17752</v>
      </c>
      <c r="J551" s="339">
        <v>7346.4</v>
      </c>
      <c r="K551" s="340">
        <v>8018.4</v>
      </c>
      <c r="L551" s="339">
        <v>14858.4</v>
      </c>
      <c r="M551" s="340">
        <v>16442.399999999998</v>
      </c>
      <c r="N551" s="341"/>
      <c r="O551" s="342"/>
      <c r="P551" s="343"/>
      <c r="Q551" s="344"/>
      <c r="R551" s="345"/>
      <c r="S551" s="346"/>
      <c r="T551" s="343"/>
      <c r="U551" s="344"/>
      <c r="V551" s="345"/>
      <c r="W551" s="346"/>
      <c r="X551" s="339"/>
      <c r="Y551" s="344"/>
      <c r="Z551" s="345"/>
      <c r="AA551" s="342"/>
      <c r="AB551" s="339"/>
      <c r="AC551" s="344"/>
      <c r="AD551" s="345"/>
      <c r="AE551" s="346"/>
      <c r="AF551" s="343"/>
      <c r="AG551" s="344"/>
      <c r="AH551" s="345"/>
      <c r="AI551" s="342"/>
      <c r="AJ551" s="345"/>
      <c r="AK551" s="344"/>
      <c r="AL551" s="345"/>
      <c r="AM551" s="342"/>
      <c r="AN551" s="345"/>
      <c r="AO551" s="342"/>
    </row>
    <row r="552" spans="1:41" x14ac:dyDescent="0.2">
      <c r="A552" s="336" t="s">
        <v>75</v>
      </c>
      <c r="B552" s="349" t="s">
        <v>550</v>
      </c>
      <c r="C552" s="353"/>
      <c r="D552" s="420">
        <v>229018</v>
      </c>
      <c r="E552" s="422">
        <v>3</v>
      </c>
      <c r="F552" s="339">
        <v>6450</v>
      </c>
      <c r="G552" s="340">
        <v>6708</v>
      </c>
      <c r="H552" s="339">
        <v>15898</v>
      </c>
      <c r="I552" s="340">
        <v>17308</v>
      </c>
      <c r="J552" s="339">
        <v>5899.2</v>
      </c>
      <c r="K552" s="340">
        <v>5899.2</v>
      </c>
      <c r="L552" s="339">
        <v>13075.199999999999</v>
      </c>
      <c r="M552" s="340">
        <v>14204.4</v>
      </c>
      <c r="N552" s="341"/>
      <c r="O552" s="342"/>
      <c r="P552" s="343"/>
      <c r="Q552" s="344"/>
      <c r="R552" s="345"/>
      <c r="S552" s="346"/>
      <c r="T552" s="343"/>
      <c r="U552" s="344"/>
      <c r="V552" s="345"/>
      <c r="W552" s="346"/>
      <c r="X552" s="339"/>
      <c r="Y552" s="344"/>
      <c r="Z552" s="345"/>
      <c r="AA552" s="342"/>
      <c r="AB552" s="339"/>
      <c r="AC552" s="344"/>
      <c r="AD552" s="345"/>
      <c r="AE552" s="346"/>
      <c r="AF552" s="343"/>
      <c r="AG552" s="344"/>
      <c r="AH552" s="345"/>
      <c r="AI552" s="342"/>
      <c r="AJ552" s="345"/>
      <c r="AK552" s="344"/>
      <c r="AL552" s="345"/>
      <c r="AM552" s="342"/>
      <c r="AN552" s="345"/>
      <c r="AO552" s="342"/>
    </row>
    <row r="553" spans="1:41" x14ac:dyDescent="0.2">
      <c r="A553" s="336" t="s">
        <v>75</v>
      </c>
      <c r="B553" s="351" t="s">
        <v>551</v>
      </c>
      <c r="C553" s="374"/>
      <c r="D553" s="420">
        <v>227368</v>
      </c>
      <c r="E553" s="352">
        <v>3</v>
      </c>
      <c r="F553" s="339">
        <v>6110</v>
      </c>
      <c r="G553" s="340">
        <v>6272</v>
      </c>
      <c r="H553" s="339">
        <v>15368</v>
      </c>
      <c r="I553" s="340">
        <v>16654</v>
      </c>
      <c r="J553" s="339">
        <v>6355.2</v>
      </c>
      <c r="K553" s="340">
        <v>6585.5999999999995</v>
      </c>
      <c r="L553" s="339">
        <v>13867.199999999999</v>
      </c>
      <c r="M553" s="340">
        <v>15009.599999999999</v>
      </c>
      <c r="N553" s="341"/>
      <c r="O553" s="342"/>
      <c r="P553" s="343"/>
      <c r="Q553" s="344"/>
      <c r="R553" s="345"/>
      <c r="S553" s="346"/>
      <c r="T553" s="343"/>
      <c r="U553" s="344"/>
      <c r="V553" s="345"/>
      <c r="W553" s="346"/>
      <c r="X553" s="339"/>
      <c r="Y553" s="344"/>
      <c r="Z553" s="345"/>
      <c r="AA553" s="342"/>
      <c r="AB553" s="339"/>
      <c r="AC553" s="344"/>
      <c r="AD553" s="345"/>
      <c r="AE553" s="346"/>
      <c r="AF553" s="343"/>
      <c r="AG553" s="344"/>
      <c r="AH553" s="345"/>
      <c r="AI553" s="342"/>
      <c r="AJ553" s="345"/>
      <c r="AK553" s="344"/>
      <c r="AL553" s="345"/>
      <c r="AM553" s="342"/>
      <c r="AN553" s="345"/>
      <c r="AO553" s="342"/>
    </row>
    <row r="554" spans="1:41" x14ac:dyDescent="0.2">
      <c r="A554" s="336" t="s">
        <v>75</v>
      </c>
      <c r="B554" s="351" t="s">
        <v>552</v>
      </c>
      <c r="C554" s="374"/>
      <c r="D554" s="420">
        <v>229814</v>
      </c>
      <c r="E554" s="352">
        <v>3</v>
      </c>
      <c r="F554" s="339">
        <v>6504</v>
      </c>
      <c r="G554" s="340">
        <v>6804</v>
      </c>
      <c r="H554" s="339">
        <v>15507</v>
      </c>
      <c r="I554" s="340">
        <v>7610</v>
      </c>
      <c r="J554" s="339">
        <v>5764.8</v>
      </c>
      <c r="K554" s="340">
        <v>7471.2</v>
      </c>
      <c r="L554" s="339">
        <v>12460.8</v>
      </c>
      <c r="M554" s="340">
        <v>8191.2</v>
      </c>
      <c r="N554" s="341"/>
      <c r="O554" s="342"/>
      <c r="P554" s="343"/>
      <c r="Q554" s="344"/>
      <c r="R554" s="345"/>
      <c r="S554" s="346"/>
      <c r="T554" s="343"/>
      <c r="U554" s="344"/>
      <c r="V554" s="345"/>
      <c r="W554" s="346"/>
      <c r="X554" s="339"/>
      <c r="Y554" s="344"/>
      <c r="Z554" s="345"/>
      <c r="AA554" s="342"/>
      <c r="AB554" s="339"/>
      <c r="AC554" s="344"/>
      <c r="AD554" s="345"/>
      <c r="AE554" s="346"/>
      <c r="AF554" s="343"/>
      <c r="AG554" s="344"/>
      <c r="AH554" s="345"/>
      <c r="AI554" s="342"/>
      <c r="AJ554" s="345"/>
      <c r="AK554" s="344"/>
      <c r="AL554" s="345"/>
      <c r="AM554" s="342"/>
      <c r="AN554" s="345"/>
      <c r="AO554" s="342"/>
    </row>
    <row r="555" spans="1:41" x14ac:dyDescent="0.2">
      <c r="A555" s="336" t="s">
        <v>75</v>
      </c>
      <c r="B555" s="351" t="s">
        <v>553</v>
      </c>
      <c r="C555" s="374"/>
      <c r="D555" s="420">
        <v>224545</v>
      </c>
      <c r="E555" s="352">
        <v>4</v>
      </c>
      <c r="F555" s="339">
        <v>5204</v>
      </c>
      <c r="G555" s="340">
        <v>6320</v>
      </c>
      <c r="H555" s="339">
        <v>14246</v>
      </c>
      <c r="I555" s="340">
        <v>14948</v>
      </c>
      <c r="J555" s="339">
        <v>4632</v>
      </c>
      <c r="K555" s="340">
        <v>5193.5999999999995</v>
      </c>
      <c r="L555" s="339">
        <v>12072</v>
      </c>
      <c r="M555" s="340">
        <v>12777.6</v>
      </c>
      <c r="N555" s="341"/>
      <c r="O555" s="342"/>
      <c r="P555" s="343"/>
      <c r="Q555" s="344"/>
      <c r="R555" s="345"/>
      <c r="S555" s="346"/>
      <c r="T555" s="343"/>
      <c r="U555" s="344"/>
      <c r="V555" s="345"/>
      <c r="W555" s="346"/>
      <c r="X555" s="339"/>
      <c r="Y555" s="344"/>
      <c r="Z555" s="345"/>
      <c r="AA555" s="342"/>
      <c r="AB555" s="339"/>
      <c r="AC555" s="344"/>
      <c r="AD555" s="345"/>
      <c r="AE555" s="346"/>
      <c r="AF555" s="343"/>
      <c r="AG555" s="344"/>
      <c r="AH555" s="345"/>
      <c r="AI555" s="342"/>
      <c r="AJ555" s="345"/>
      <c r="AK555" s="344"/>
      <c r="AL555" s="345"/>
      <c r="AM555" s="342"/>
      <c r="AN555" s="345"/>
      <c r="AO555" s="342"/>
    </row>
    <row r="556" spans="1:41" x14ac:dyDescent="0.2">
      <c r="A556" s="336" t="s">
        <v>75</v>
      </c>
      <c r="B556" s="349" t="s">
        <v>636</v>
      </c>
      <c r="C556" s="353" t="s">
        <v>789</v>
      </c>
      <c r="D556" s="427" t="s">
        <v>621</v>
      </c>
      <c r="E556" s="428">
        <v>4</v>
      </c>
      <c r="F556" s="339">
        <v>6166</v>
      </c>
      <c r="G556" s="340">
        <v>6480</v>
      </c>
      <c r="H556" s="339">
        <v>15638</v>
      </c>
      <c r="I556" s="340">
        <v>15638</v>
      </c>
      <c r="J556" s="339">
        <v>5983.2</v>
      </c>
      <c r="K556" s="340">
        <v>5983.2</v>
      </c>
      <c r="L556" s="339">
        <v>12775.199999999999</v>
      </c>
      <c r="M556" s="340">
        <v>12775.199999999999</v>
      </c>
      <c r="N556" s="341"/>
      <c r="O556" s="342"/>
      <c r="P556" s="343"/>
      <c r="Q556" s="344"/>
      <c r="R556" s="345"/>
      <c r="S556" s="346"/>
      <c r="T556" s="343"/>
      <c r="U556" s="344"/>
      <c r="V556" s="345"/>
      <c r="W556" s="346"/>
      <c r="X556" s="339"/>
      <c r="Y556" s="344"/>
      <c r="Z556" s="345"/>
      <c r="AA556" s="342"/>
      <c r="AB556" s="339"/>
      <c r="AC556" s="344"/>
      <c r="AD556" s="345"/>
      <c r="AE556" s="346"/>
      <c r="AF556" s="343"/>
      <c r="AG556" s="344"/>
      <c r="AH556" s="345"/>
      <c r="AI556" s="342"/>
      <c r="AJ556" s="345"/>
      <c r="AK556" s="344"/>
      <c r="AL556" s="345"/>
      <c r="AM556" s="342"/>
      <c r="AN556" s="345"/>
      <c r="AO556" s="342"/>
    </row>
    <row r="557" spans="1:41" x14ac:dyDescent="0.2">
      <c r="A557" s="336" t="s">
        <v>75</v>
      </c>
      <c r="B557" s="349" t="s">
        <v>554</v>
      </c>
      <c r="C557" s="374"/>
      <c r="D557" s="420">
        <v>225502</v>
      </c>
      <c r="E557" s="352">
        <v>4</v>
      </c>
      <c r="F557" s="339">
        <v>5918</v>
      </c>
      <c r="G557" s="340">
        <v>6206</v>
      </c>
      <c r="H557" s="339">
        <v>15220</v>
      </c>
      <c r="I557" s="340">
        <v>16646</v>
      </c>
      <c r="J557" s="339">
        <v>6758.4</v>
      </c>
      <c r="K557" s="340">
        <v>7041.5999999999995</v>
      </c>
      <c r="L557" s="339">
        <v>13070.4</v>
      </c>
      <c r="M557" s="340">
        <v>15465.599999999999</v>
      </c>
      <c r="N557" s="341"/>
      <c r="O557" s="342"/>
      <c r="P557" s="343"/>
      <c r="Q557" s="344"/>
      <c r="R557" s="345"/>
      <c r="S557" s="346"/>
      <c r="T557" s="343"/>
      <c r="U557" s="344"/>
      <c r="V557" s="345"/>
      <c r="W557" s="346"/>
      <c r="X557" s="339"/>
      <c r="Y557" s="344"/>
      <c r="Z557" s="345"/>
      <c r="AA557" s="342"/>
      <c r="AB557" s="339"/>
      <c r="AC557" s="344"/>
      <c r="AD557" s="345"/>
      <c r="AE557" s="346"/>
      <c r="AF557" s="343"/>
      <c r="AG557" s="344"/>
      <c r="AH557" s="345"/>
      <c r="AI557" s="342"/>
      <c r="AJ557" s="345"/>
      <c r="AK557" s="344"/>
      <c r="AL557" s="345"/>
      <c r="AM557" s="342"/>
      <c r="AN557" s="345"/>
      <c r="AO557" s="342"/>
    </row>
    <row r="558" spans="1:41" x14ac:dyDescent="0.2">
      <c r="A558" s="336" t="s">
        <v>75</v>
      </c>
      <c r="B558" s="351" t="s">
        <v>555</v>
      </c>
      <c r="C558" s="374"/>
      <c r="D558" s="420" t="s">
        <v>556</v>
      </c>
      <c r="E558" s="352">
        <v>5</v>
      </c>
      <c r="F558" s="339">
        <v>5824</v>
      </c>
      <c r="G558" s="340">
        <v>6092</v>
      </c>
      <c r="H558" s="339">
        <v>15060</v>
      </c>
      <c r="I558" s="340">
        <v>15450</v>
      </c>
      <c r="J558" s="339">
        <v>4876.8</v>
      </c>
      <c r="K558" s="340">
        <v>5404.8</v>
      </c>
      <c r="L558" s="339">
        <v>12316.8</v>
      </c>
      <c r="M558" s="340">
        <v>12916.8</v>
      </c>
      <c r="N558" s="341"/>
      <c r="O558" s="342"/>
      <c r="P558" s="343"/>
      <c r="Q558" s="344"/>
      <c r="R558" s="345"/>
      <c r="S558" s="346"/>
      <c r="T558" s="343"/>
      <c r="U558" s="344"/>
      <c r="V558" s="345"/>
      <c r="W558" s="346"/>
      <c r="X558" s="339"/>
      <c r="Y558" s="344"/>
      <c r="Z558" s="345"/>
      <c r="AA558" s="342"/>
      <c r="AB558" s="339"/>
      <c r="AC558" s="344"/>
      <c r="AD558" s="345"/>
      <c r="AE558" s="346"/>
      <c r="AF558" s="343"/>
      <c r="AG558" s="344"/>
      <c r="AH558" s="345"/>
      <c r="AI558" s="342"/>
      <c r="AJ558" s="345"/>
      <c r="AK558" s="344"/>
      <c r="AL558" s="345"/>
      <c r="AM558" s="342"/>
      <c r="AN558" s="345"/>
      <c r="AO558" s="342"/>
    </row>
    <row r="559" spans="1:41" x14ac:dyDescent="0.2">
      <c r="A559" s="336" t="s">
        <v>75</v>
      </c>
      <c r="B559" s="349" t="s">
        <v>637</v>
      </c>
      <c r="C559" s="353" t="s">
        <v>790</v>
      </c>
      <c r="D559" s="419">
        <v>870501</v>
      </c>
      <c r="E559" s="428">
        <v>5</v>
      </c>
      <c r="F559" s="339">
        <v>6728</v>
      </c>
      <c r="G559" s="340">
        <v>7140</v>
      </c>
      <c r="H559" s="339">
        <v>14453</v>
      </c>
      <c r="I559" s="340">
        <v>17196</v>
      </c>
      <c r="J559" s="339">
        <v>6038.4</v>
      </c>
      <c r="K559" s="340">
        <v>6759.5999999999995</v>
      </c>
      <c r="L559" s="339">
        <v>12266.4</v>
      </c>
      <c r="M559" s="340">
        <v>15183.599999999999</v>
      </c>
      <c r="N559" s="341"/>
      <c r="O559" s="342"/>
      <c r="P559" s="343"/>
      <c r="Q559" s="344"/>
      <c r="R559" s="345"/>
      <c r="S559" s="346"/>
      <c r="T559" s="343"/>
      <c r="U559" s="344"/>
      <c r="V559" s="345"/>
      <c r="W559" s="346"/>
      <c r="X559" s="339"/>
      <c r="Y559" s="344"/>
      <c r="Z559" s="345"/>
      <c r="AA559" s="342"/>
      <c r="AB559" s="339"/>
      <c r="AC559" s="344"/>
      <c r="AD559" s="345"/>
      <c r="AE559" s="346"/>
      <c r="AF559" s="343"/>
      <c r="AG559" s="344"/>
      <c r="AH559" s="345"/>
      <c r="AI559" s="342"/>
      <c r="AJ559" s="345"/>
      <c r="AK559" s="344"/>
      <c r="AL559" s="345"/>
      <c r="AM559" s="342"/>
      <c r="AN559" s="345"/>
      <c r="AO559" s="342"/>
    </row>
    <row r="560" spans="1:41" x14ac:dyDescent="0.2">
      <c r="A560" s="336" t="s">
        <v>75</v>
      </c>
      <c r="B560" s="337" t="s">
        <v>557</v>
      </c>
      <c r="C560" s="374"/>
      <c r="D560" s="420">
        <v>225432</v>
      </c>
      <c r="E560" s="352">
        <v>5</v>
      </c>
      <c r="F560" s="339">
        <v>5748</v>
      </c>
      <c r="G560" s="340">
        <v>6024</v>
      </c>
      <c r="H560" s="339">
        <v>14792</v>
      </c>
      <c r="I560" s="340">
        <v>16527</v>
      </c>
      <c r="J560" s="339">
        <v>5620.8</v>
      </c>
      <c r="K560" s="340">
        <v>6067.2</v>
      </c>
      <c r="L560" s="339">
        <v>12220.8</v>
      </c>
      <c r="M560" s="340">
        <v>13651.199999999999</v>
      </c>
      <c r="N560" s="341"/>
      <c r="O560" s="342"/>
      <c r="P560" s="343"/>
      <c r="Q560" s="344"/>
      <c r="R560" s="345"/>
      <c r="S560" s="346"/>
      <c r="T560" s="343"/>
      <c r="U560" s="344"/>
      <c r="V560" s="345"/>
      <c r="W560" s="346"/>
      <c r="X560" s="339"/>
      <c r="Y560" s="344"/>
      <c r="Z560" s="345"/>
      <c r="AA560" s="342"/>
      <c r="AB560" s="339"/>
      <c r="AC560" s="344"/>
      <c r="AD560" s="345"/>
      <c r="AE560" s="346"/>
      <c r="AF560" s="343"/>
      <c r="AG560" s="344"/>
      <c r="AH560" s="345"/>
      <c r="AI560" s="342"/>
      <c r="AJ560" s="345"/>
      <c r="AK560" s="344"/>
      <c r="AL560" s="345"/>
      <c r="AM560" s="342"/>
      <c r="AN560" s="345"/>
      <c r="AO560" s="342"/>
    </row>
    <row r="561" spans="1:41" x14ac:dyDescent="0.2">
      <c r="A561" s="336" t="s">
        <v>75</v>
      </c>
      <c r="B561" s="351" t="s">
        <v>558</v>
      </c>
      <c r="C561" s="374"/>
      <c r="D561" s="420">
        <v>228714</v>
      </c>
      <c r="E561" s="352">
        <v>6</v>
      </c>
      <c r="F561" s="339">
        <v>7848</v>
      </c>
      <c r="G561" s="340">
        <v>8142</v>
      </c>
      <c r="H561" s="339">
        <v>17378</v>
      </c>
      <c r="I561" s="340">
        <v>18608</v>
      </c>
      <c r="J561" s="339">
        <v>6819.5999999999995</v>
      </c>
      <c r="K561" s="340">
        <v>6823.2</v>
      </c>
      <c r="L561" s="339">
        <v>14115.6</v>
      </c>
      <c r="M561" s="340">
        <v>15004.8</v>
      </c>
      <c r="N561" s="341"/>
      <c r="O561" s="342"/>
      <c r="P561" s="343"/>
      <c r="Q561" s="344"/>
      <c r="R561" s="345"/>
      <c r="S561" s="346"/>
      <c r="T561" s="343"/>
      <c r="U561" s="344"/>
      <c r="V561" s="345"/>
      <c r="W561" s="346"/>
      <c r="X561" s="339"/>
      <c r="Y561" s="344"/>
      <c r="Z561" s="345"/>
      <c r="AA561" s="342"/>
      <c r="AB561" s="339"/>
      <c r="AC561" s="344"/>
      <c r="AD561" s="345"/>
      <c r="AE561" s="346"/>
      <c r="AF561" s="343"/>
      <c r="AG561" s="344"/>
      <c r="AH561" s="345"/>
      <c r="AI561" s="342"/>
      <c r="AJ561" s="345"/>
      <c r="AK561" s="344"/>
      <c r="AL561" s="345"/>
      <c r="AM561" s="342"/>
      <c r="AN561" s="345"/>
      <c r="AO561" s="342"/>
    </row>
    <row r="562" spans="1:41" x14ac:dyDescent="0.2">
      <c r="A562" s="336" t="s">
        <v>75</v>
      </c>
      <c r="B562" s="354" t="s">
        <v>559</v>
      </c>
      <c r="C562" s="355"/>
      <c r="D562" s="419">
        <v>223506</v>
      </c>
      <c r="E562" s="423">
        <v>7</v>
      </c>
      <c r="F562" s="339">
        <v>1962</v>
      </c>
      <c r="G562" s="340">
        <v>2294</v>
      </c>
      <c r="H562" s="339">
        <v>4242</v>
      </c>
      <c r="I562" s="340">
        <v>4725</v>
      </c>
      <c r="J562" s="339">
        <v>0</v>
      </c>
      <c r="K562" s="340">
        <v>0</v>
      </c>
      <c r="L562" s="339">
        <v>0</v>
      </c>
      <c r="M562" s="340">
        <v>0</v>
      </c>
      <c r="N562" s="341"/>
      <c r="O562" s="342"/>
      <c r="P562" s="343"/>
      <c r="Q562" s="344"/>
      <c r="R562" s="345"/>
      <c r="S562" s="346"/>
      <c r="T562" s="343"/>
      <c r="U562" s="344"/>
      <c r="V562" s="345"/>
      <c r="W562" s="346"/>
      <c r="X562" s="339"/>
      <c r="Y562" s="344"/>
      <c r="Z562" s="345"/>
      <c r="AA562" s="342"/>
      <c r="AB562" s="339"/>
      <c r="AC562" s="344"/>
      <c r="AD562" s="345"/>
      <c r="AE562" s="346"/>
      <c r="AF562" s="343"/>
      <c r="AG562" s="344"/>
      <c r="AH562" s="345"/>
      <c r="AI562" s="342"/>
      <c r="AJ562" s="345"/>
      <c r="AK562" s="344"/>
      <c r="AL562" s="345"/>
      <c r="AM562" s="342"/>
      <c r="AN562" s="345"/>
      <c r="AO562" s="342"/>
    </row>
    <row r="563" spans="1:41" x14ac:dyDescent="0.2">
      <c r="A563" s="336" t="s">
        <v>75</v>
      </c>
      <c r="B563" s="354" t="s">
        <v>560</v>
      </c>
      <c r="C563" s="355"/>
      <c r="D563" s="419">
        <v>226806</v>
      </c>
      <c r="E563" s="423">
        <v>7</v>
      </c>
      <c r="F563" s="339">
        <v>2312</v>
      </c>
      <c r="G563" s="340">
        <v>2290</v>
      </c>
      <c r="H563" s="339">
        <v>4350</v>
      </c>
      <c r="I563" s="340">
        <v>4350</v>
      </c>
      <c r="J563" s="339">
        <v>0</v>
      </c>
      <c r="K563" s="340">
        <v>0</v>
      </c>
      <c r="L563" s="339">
        <v>0</v>
      </c>
      <c r="M563" s="340">
        <v>0</v>
      </c>
      <c r="N563" s="341"/>
      <c r="O563" s="342"/>
      <c r="P563" s="343"/>
      <c r="Q563" s="344"/>
      <c r="R563" s="345"/>
      <c r="S563" s="346"/>
      <c r="T563" s="343"/>
      <c r="U563" s="344"/>
      <c r="V563" s="345"/>
      <c r="W563" s="346"/>
      <c r="X563" s="339"/>
      <c r="Y563" s="344"/>
      <c r="Z563" s="345"/>
      <c r="AA563" s="342"/>
      <c r="AB563" s="339"/>
      <c r="AC563" s="344"/>
      <c r="AD563" s="345"/>
      <c r="AE563" s="346"/>
      <c r="AF563" s="343"/>
      <c r="AG563" s="344"/>
      <c r="AH563" s="345"/>
      <c r="AI563" s="342"/>
      <c r="AJ563" s="345"/>
      <c r="AK563" s="344"/>
      <c r="AL563" s="345"/>
      <c r="AM563" s="342"/>
      <c r="AN563" s="345"/>
      <c r="AO563" s="342"/>
    </row>
    <row r="564" spans="1:41" x14ac:dyDescent="0.2">
      <c r="A564" s="336" t="s">
        <v>75</v>
      </c>
      <c r="B564" s="354" t="s">
        <v>561</v>
      </c>
      <c r="C564" s="355"/>
      <c r="D564" s="424">
        <v>409315</v>
      </c>
      <c r="E564" s="356">
        <v>7</v>
      </c>
      <c r="F564" s="339">
        <v>3150</v>
      </c>
      <c r="G564" s="340">
        <v>3150</v>
      </c>
      <c r="H564" s="339">
        <v>7200</v>
      </c>
      <c r="I564" s="340">
        <v>7200</v>
      </c>
      <c r="J564" s="339">
        <v>0</v>
      </c>
      <c r="K564" s="340">
        <v>0</v>
      </c>
      <c r="L564" s="339">
        <v>0</v>
      </c>
      <c r="M564" s="340">
        <v>0</v>
      </c>
      <c r="N564" s="341"/>
      <c r="O564" s="342"/>
      <c r="P564" s="343"/>
      <c r="Q564" s="344"/>
      <c r="R564" s="345"/>
      <c r="S564" s="346"/>
      <c r="T564" s="343"/>
      <c r="U564" s="344"/>
      <c r="V564" s="345"/>
      <c r="W564" s="346"/>
      <c r="X564" s="339"/>
      <c r="Y564" s="344"/>
      <c r="Z564" s="345"/>
      <c r="AA564" s="342"/>
      <c r="AB564" s="339"/>
      <c r="AC564" s="344"/>
      <c r="AD564" s="345"/>
      <c r="AE564" s="346"/>
      <c r="AF564" s="343"/>
      <c r="AG564" s="344"/>
      <c r="AH564" s="345"/>
      <c r="AI564" s="342"/>
      <c r="AJ564" s="345"/>
      <c r="AK564" s="344"/>
      <c r="AL564" s="345"/>
      <c r="AM564" s="342"/>
      <c r="AN564" s="345"/>
      <c r="AO564" s="342"/>
    </row>
    <row r="565" spans="1:41" x14ac:dyDescent="0.2">
      <c r="A565" s="524" t="s">
        <v>75</v>
      </c>
      <c r="B565" s="351" t="s">
        <v>562</v>
      </c>
      <c r="C565" s="338"/>
      <c r="D565" s="419">
        <v>222576</v>
      </c>
      <c r="E565" s="423">
        <v>8</v>
      </c>
      <c r="F565" s="339">
        <v>2132</v>
      </c>
      <c r="G565" s="340">
        <v>2342</v>
      </c>
      <c r="H565" s="339">
        <v>4972</v>
      </c>
      <c r="I565" s="340">
        <v>5304</v>
      </c>
      <c r="J565" s="339">
        <v>0</v>
      </c>
      <c r="K565" s="340">
        <v>0</v>
      </c>
      <c r="L565" s="339">
        <v>0</v>
      </c>
      <c r="M565" s="340">
        <v>0</v>
      </c>
      <c r="N565" s="341"/>
      <c r="O565" s="342"/>
      <c r="P565" s="343"/>
      <c r="Q565" s="344"/>
      <c r="R565" s="345"/>
      <c r="S565" s="346"/>
      <c r="T565" s="343"/>
      <c r="U565" s="344"/>
      <c r="V565" s="345"/>
      <c r="W565" s="346"/>
      <c r="X565" s="339"/>
      <c r="Y565" s="344"/>
      <c r="Z565" s="345"/>
      <c r="AA565" s="342"/>
      <c r="AB565" s="339"/>
      <c r="AC565" s="344"/>
      <c r="AD565" s="345"/>
      <c r="AE565" s="346"/>
      <c r="AF565" s="343"/>
      <c r="AG565" s="344"/>
      <c r="AH565" s="345"/>
      <c r="AI565" s="342"/>
      <c r="AJ565" s="345"/>
      <c r="AK565" s="344"/>
      <c r="AL565" s="345"/>
      <c r="AM565" s="342"/>
      <c r="AN565" s="345"/>
      <c r="AO565" s="342"/>
    </row>
    <row r="566" spans="1:41" x14ac:dyDescent="0.2">
      <c r="A566" s="524" t="s">
        <v>75</v>
      </c>
      <c r="B566" s="351" t="s">
        <v>563</v>
      </c>
      <c r="C566" s="338"/>
      <c r="D566" s="419">
        <v>222992</v>
      </c>
      <c r="E566" s="423">
        <v>8</v>
      </c>
      <c r="F566" s="339">
        <v>2040</v>
      </c>
      <c r="G566" s="340">
        <v>2340</v>
      </c>
      <c r="H566" s="339">
        <v>9496</v>
      </c>
      <c r="I566" s="340">
        <v>9723</v>
      </c>
      <c r="J566" s="339">
        <v>0</v>
      </c>
      <c r="K566" s="340">
        <v>0</v>
      </c>
      <c r="L566" s="339">
        <v>0</v>
      </c>
      <c r="M566" s="340">
        <v>0</v>
      </c>
      <c r="N566" s="341"/>
      <c r="O566" s="342"/>
      <c r="P566" s="343"/>
      <c r="Q566" s="344"/>
      <c r="R566" s="345"/>
      <c r="S566" s="346"/>
      <c r="T566" s="343"/>
      <c r="U566" s="344"/>
      <c r="V566" s="345"/>
      <c r="W566" s="346"/>
      <c r="X566" s="339"/>
      <c r="Y566" s="344"/>
      <c r="Z566" s="345"/>
      <c r="AA566" s="342"/>
      <c r="AB566" s="339"/>
      <c r="AC566" s="344"/>
      <c r="AD566" s="345"/>
      <c r="AE566" s="346"/>
      <c r="AF566" s="343"/>
      <c r="AG566" s="344"/>
      <c r="AH566" s="345"/>
      <c r="AI566" s="342"/>
      <c r="AJ566" s="345"/>
      <c r="AK566" s="344"/>
      <c r="AL566" s="345"/>
      <c r="AM566" s="342"/>
      <c r="AN566" s="345"/>
      <c r="AO566" s="342"/>
    </row>
    <row r="567" spans="1:41" x14ac:dyDescent="0.2">
      <c r="A567" s="524" t="s">
        <v>75</v>
      </c>
      <c r="B567" s="351" t="s">
        <v>564</v>
      </c>
      <c r="C567" s="338"/>
      <c r="D567" s="419">
        <v>223427</v>
      </c>
      <c r="E567" s="423">
        <v>8</v>
      </c>
      <c r="F567" s="339">
        <v>3570</v>
      </c>
      <c r="G567" s="340">
        <v>3870</v>
      </c>
      <c r="H567" s="339">
        <v>5730</v>
      </c>
      <c r="I567" s="340">
        <v>6017</v>
      </c>
      <c r="J567" s="339">
        <v>0</v>
      </c>
      <c r="K567" s="340">
        <v>0</v>
      </c>
      <c r="L567" s="339">
        <v>0</v>
      </c>
      <c r="M567" s="340">
        <v>0</v>
      </c>
      <c r="N567" s="341"/>
      <c r="O567" s="342"/>
      <c r="P567" s="343"/>
      <c r="Q567" s="344"/>
      <c r="R567" s="345"/>
      <c r="S567" s="346"/>
      <c r="T567" s="343"/>
      <c r="U567" s="344"/>
      <c r="V567" s="345"/>
      <c r="W567" s="346"/>
      <c r="X567" s="339"/>
      <c r="Y567" s="344"/>
      <c r="Z567" s="345"/>
      <c r="AA567" s="342"/>
      <c r="AB567" s="339"/>
      <c r="AC567" s="344"/>
      <c r="AD567" s="345"/>
      <c r="AE567" s="346"/>
      <c r="AF567" s="343"/>
      <c r="AG567" s="344"/>
      <c r="AH567" s="345"/>
      <c r="AI567" s="342"/>
      <c r="AJ567" s="345"/>
      <c r="AK567" s="344"/>
      <c r="AL567" s="345"/>
      <c r="AM567" s="342"/>
      <c r="AN567" s="345"/>
      <c r="AO567" s="342"/>
    </row>
    <row r="568" spans="1:41" x14ac:dyDescent="0.2">
      <c r="A568" s="524" t="s">
        <v>75</v>
      </c>
      <c r="B568" s="351" t="s">
        <v>565</v>
      </c>
      <c r="C568" s="338"/>
      <c r="D568" s="419">
        <v>223524</v>
      </c>
      <c r="E568" s="423">
        <v>8</v>
      </c>
      <c r="F568" s="339">
        <v>1350</v>
      </c>
      <c r="G568" s="340">
        <v>1350</v>
      </c>
      <c r="H568" s="339">
        <v>3960</v>
      </c>
      <c r="I568" s="340">
        <v>3960</v>
      </c>
      <c r="J568" s="339">
        <v>0</v>
      </c>
      <c r="K568" s="340">
        <v>0</v>
      </c>
      <c r="L568" s="339">
        <v>0</v>
      </c>
      <c r="M568" s="340">
        <v>0</v>
      </c>
      <c r="N568" s="341"/>
      <c r="O568" s="342"/>
      <c r="P568" s="343"/>
      <c r="Q568" s="344"/>
      <c r="R568" s="345"/>
      <c r="S568" s="346"/>
      <c r="T568" s="343"/>
      <c r="U568" s="344"/>
      <c r="V568" s="345"/>
      <c r="W568" s="346"/>
      <c r="X568" s="339"/>
      <c r="Y568" s="344"/>
      <c r="Z568" s="345"/>
      <c r="AA568" s="342"/>
      <c r="AB568" s="339"/>
      <c r="AC568" s="344"/>
      <c r="AD568" s="345"/>
      <c r="AE568" s="346"/>
      <c r="AF568" s="343"/>
      <c r="AG568" s="344"/>
      <c r="AH568" s="345"/>
      <c r="AI568" s="342"/>
      <c r="AJ568" s="345"/>
      <c r="AK568" s="344"/>
      <c r="AL568" s="345"/>
      <c r="AM568" s="342"/>
      <c r="AN568" s="345"/>
      <c r="AO568" s="342"/>
    </row>
    <row r="569" spans="1:41" x14ac:dyDescent="0.2">
      <c r="A569" s="524" t="s">
        <v>75</v>
      </c>
      <c r="B569" s="351" t="s">
        <v>566</v>
      </c>
      <c r="C569" s="338"/>
      <c r="D569" s="419">
        <v>223816</v>
      </c>
      <c r="E569" s="423">
        <v>8</v>
      </c>
      <c r="F569" s="339">
        <v>2820</v>
      </c>
      <c r="G569" s="340">
        <v>2730</v>
      </c>
      <c r="H569" s="339">
        <v>5250</v>
      </c>
      <c r="I569" s="340">
        <v>5550</v>
      </c>
      <c r="J569" s="339">
        <v>0</v>
      </c>
      <c r="K569" s="340">
        <v>0</v>
      </c>
      <c r="L569" s="339">
        <v>0</v>
      </c>
      <c r="M569" s="340">
        <v>0</v>
      </c>
      <c r="N569" s="341"/>
      <c r="O569" s="342"/>
      <c r="P569" s="343"/>
      <c r="Q569" s="344"/>
      <c r="R569" s="345"/>
      <c r="S569" s="346"/>
      <c r="T569" s="343"/>
      <c r="U569" s="344"/>
      <c r="V569" s="345"/>
      <c r="W569" s="346"/>
      <c r="X569" s="339"/>
      <c r="Y569" s="344"/>
      <c r="Z569" s="345"/>
      <c r="AA569" s="342"/>
      <c r="AB569" s="339"/>
      <c r="AC569" s="344"/>
      <c r="AD569" s="345"/>
      <c r="AE569" s="346"/>
      <c r="AF569" s="343"/>
      <c r="AG569" s="344"/>
      <c r="AH569" s="345"/>
      <c r="AI569" s="342"/>
      <c r="AJ569" s="345"/>
      <c r="AK569" s="344"/>
      <c r="AL569" s="345"/>
      <c r="AM569" s="342"/>
      <c r="AN569" s="345"/>
      <c r="AO569" s="342"/>
    </row>
    <row r="570" spans="1:41" x14ac:dyDescent="0.2">
      <c r="A570" s="524" t="s">
        <v>75</v>
      </c>
      <c r="B570" s="351" t="s">
        <v>567</v>
      </c>
      <c r="C570" s="338"/>
      <c r="D570" s="419">
        <v>247834</v>
      </c>
      <c r="E570" s="423">
        <v>8</v>
      </c>
      <c r="F570" s="339">
        <v>1024</v>
      </c>
      <c r="G570" s="390">
        <v>1024</v>
      </c>
      <c r="H570" s="339">
        <v>3992</v>
      </c>
      <c r="I570" s="340">
        <v>4040</v>
      </c>
      <c r="J570" s="339">
        <v>0</v>
      </c>
      <c r="K570" s="340">
        <v>0</v>
      </c>
      <c r="L570" s="339">
        <v>0</v>
      </c>
      <c r="M570" s="340">
        <v>0</v>
      </c>
      <c r="N570" s="341"/>
      <c r="O570" s="342"/>
      <c r="P570" s="343"/>
      <c r="Q570" s="344"/>
      <c r="R570" s="345"/>
      <c r="S570" s="346"/>
      <c r="T570" s="343"/>
      <c r="U570" s="344"/>
      <c r="V570" s="345"/>
      <c r="W570" s="346"/>
      <c r="X570" s="339"/>
      <c r="Y570" s="344"/>
      <c r="Z570" s="345"/>
      <c r="AA570" s="342"/>
      <c r="AB570" s="339"/>
      <c r="AC570" s="344"/>
      <c r="AD570" s="345"/>
      <c r="AE570" s="346"/>
      <c r="AF570" s="343"/>
      <c r="AG570" s="344"/>
      <c r="AH570" s="345"/>
      <c r="AI570" s="342"/>
      <c r="AJ570" s="345"/>
      <c r="AK570" s="344"/>
      <c r="AL570" s="345"/>
      <c r="AM570" s="342"/>
      <c r="AN570" s="345"/>
      <c r="AO570" s="342"/>
    </row>
    <row r="571" spans="1:41" x14ac:dyDescent="0.2">
      <c r="A571" s="524" t="s">
        <v>75</v>
      </c>
      <c r="B571" s="351" t="s">
        <v>568</v>
      </c>
      <c r="C571" s="338"/>
      <c r="D571" s="419">
        <v>224350</v>
      </c>
      <c r="E571" s="423">
        <v>8</v>
      </c>
      <c r="F571" s="339">
        <v>2700</v>
      </c>
      <c r="G571" s="390">
        <v>2730</v>
      </c>
      <c r="H571" s="339">
        <v>5310</v>
      </c>
      <c r="I571" s="340">
        <v>5340</v>
      </c>
      <c r="J571" s="339">
        <v>0</v>
      </c>
      <c r="K571" s="340">
        <v>0</v>
      </c>
      <c r="L571" s="339">
        <v>0</v>
      </c>
      <c r="M571" s="340">
        <v>0</v>
      </c>
      <c r="N571" s="341"/>
      <c r="O571" s="342"/>
      <c r="P571" s="343"/>
      <c r="Q571" s="344"/>
      <c r="R571" s="345"/>
      <c r="S571" s="346"/>
      <c r="T571" s="343"/>
      <c r="U571" s="344"/>
      <c r="V571" s="345"/>
      <c r="W571" s="346"/>
      <c r="X571" s="339"/>
      <c r="Y571" s="344"/>
      <c r="Z571" s="345"/>
      <c r="AA571" s="342"/>
      <c r="AB571" s="339"/>
      <c r="AC571" s="344"/>
      <c r="AD571" s="345"/>
      <c r="AE571" s="346"/>
      <c r="AF571" s="343"/>
      <c r="AG571" s="344"/>
      <c r="AH571" s="345"/>
      <c r="AI571" s="342"/>
      <c r="AJ571" s="345"/>
      <c r="AK571" s="344"/>
      <c r="AL571" s="345"/>
      <c r="AM571" s="342"/>
      <c r="AN571" s="345"/>
      <c r="AO571" s="342"/>
    </row>
    <row r="572" spans="1:41" x14ac:dyDescent="0.2">
      <c r="A572" s="524" t="s">
        <v>75</v>
      </c>
      <c r="B572" s="351" t="s">
        <v>569</v>
      </c>
      <c r="C572" s="338"/>
      <c r="D572" s="419">
        <v>224572</v>
      </c>
      <c r="E572" s="423">
        <v>8</v>
      </c>
      <c r="F572" s="339">
        <v>1350</v>
      </c>
      <c r="G572" s="390">
        <v>1350</v>
      </c>
      <c r="H572" s="339">
        <v>3960</v>
      </c>
      <c r="I572" s="340">
        <v>3960</v>
      </c>
      <c r="J572" s="339">
        <v>0</v>
      </c>
      <c r="K572" s="340">
        <v>0</v>
      </c>
      <c r="L572" s="339">
        <v>0</v>
      </c>
      <c r="M572" s="340">
        <v>0</v>
      </c>
      <c r="N572" s="341"/>
      <c r="O572" s="342"/>
      <c r="P572" s="343"/>
      <c r="Q572" s="344"/>
      <c r="R572" s="345"/>
      <c r="S572" s="346"/>
      <c r="T572" s="343"/>
      <c r="U572" s="344"/>
      <c r="V572" s="345"/>
      <c r="W572" s="346"/>
      <c r="X572" s="339"/>
      <c r="Y572" s="344"/>
      <c r="Z572" s="345"/>
      <c r="AA572" s="342"/>
      <c r="AB572" s="339"/>
      <c r="AC572" s="344"/>
      <c r="AD572" s="345"/>
      <c r="AE572" s="346"/>
      <c r="AF572" s="343"/>
      <c r="AG572" s="344"/>
      <c r="AH572" s="345"/>
      <c r="AI572" s="342"/>
      <c r="AJ572" s="345"/>
      <c r="AK572" s="344"/>
      <c r="AL572" s="345"/>
      <c r="AM572" s="342"/>
      <c r="AN572" s="345"/>
      <c r="AO572" s="342"/>
    </row>
    <row r="573" spans="1:41" x14ac:dyDescent="0.2">
      <c r="A573" s="573" t="s">
        <v>75</v>
      </c>
      <c r="B573" s="354" t="s">
        <v>570</v>
      </c>
      <c r="C573" s="355"/>
      <c r="D573" s="420">
        <v>224615</v>
      </c>
      <c r="E573" s="422">
        <v>8</v>
      </c>
      <c r="F573" s="339">
        <v>1350</v>
      </c>
      <c r="G573" s="390">
        <v>1350</v>
      </c>
      <c r="H573" s="339">
        <v>3960</v>
      </c>
      <c r="I573" s="340">
        <v>3960</v>
      </c>
      <c r="J573" s="339">
        <v>0</v>
      </c>
      <c r="K573" s="340">
        <v>0</v>
      </c>
      <c r="L573" s="339">
        <v>0</v>
      </c>
      <c r="M573" s="340">
        <v>0</v>
      </c>
      <c r="N573" s="341"/>
      <c r="O573" s="342"/>
      <c r="P573" s="343"/>
      <c r="Q573" s="344"/>
      <c r="R573" s="345"/>
      <c r="S573" s="346"/>
      <c r="T573" s="343"/>
      <c r="U573" s="344"/>
      <c r="V573" s="345"/>
      <c r="W573" s="346"/>
      <c r="X573" s="339"/>
      <c r="Y573" s="344"/>
      <c r="Z573" s="345"/>
      <c r="AA573" s="342"/>
      <c r="AB573" s="339"/>
      <c r="AC573" s="344"/>
      <c r="AD573" s="345"/>
      <c r="AE573" s="346"/>
      <c r="AF573" s="343"/>
      <c r="AG573" s="344"/>
      <c r="AH573" s="345"/>
      <c r="AI573" s="342"/>
      <c r="AJ573" s="345"/>
      <c r="AK573" s="344"/>
      <c r="AL573" s="345"/>
      <c r="AM573" s="342"/>
      <c r="AN573" s="345"/>
      <c r="AO573" s="342"/>
    </row>
    <row r="574" spans="1:41" x14ac:dyDescent="0.2">
      <c r="A574" s="573" t="s">
        <v>75</v>
      </c>
      <c r="B574" s="351" t="s">
        <v>571</v>
      </c>
      <c r="C574" s="338"/>
      <c r="D574" s="419">
        <v>224642</v>
      </c>
      <c r="E574" s="423">
        <v>8</v>
      </c>
      <c r="F574" s="339">
        <v>2334</v>
      </c>
      <c r="G574" s="390">
        <v>2454</v>
      </c>
      <c r="H574" s="339">
        <v>3120</v>
      </c>
      <c r="I574" s="340">
        <v>3120</v>
      </c>
      <c r="J574" s="339">
        <v>0</v>
      </c>
      <c r="K574" s="340">
        <v>0</v>
      </c>
      <c r="L574" s="339">
        <v>0</v>
      </c>
      <c r="M574" s="340">
        <v>0</v>
      </c>
      <c r="N574" s="341"/>
      <c r="O574" s="342"/>
      <c r="P574" s="343"/>
      <c r="Q574" s="344"/>
      <c r="R574" s="345"/>
      <c r="S574" s="346"/>
      <c r="T574" s="343"/>
      <c r="U574" s="344"/>
      <c r="V574" s="345"/>
      <c r="W574" s="346"/>
      <c r="X574" s="339"/>
      <c r="Y574" s="344"/>
      <c r="Z574" s="345"/>
      <c r="AA574" s="342"/>
      <c r="AB574" s="339"/>
      <c r="AC574" s="344"/>
      <c r="AD574" s="345"/>
      <c r="AE574" s="346"/>
      <c r="AF574" s="343"/>
      <c r="AG574" s="344"/>
      <c r="AH574" s="345"/>
      <c r="AI574" s="342"/>
      <c r="AJ574" s="345"/>
      <c r="AK574" s="344"/>
      <c r="AL574" s="345"/>
      <c r="AM574" s="342"/>
      <c r="AN574" s="345"/>
      <c r="AO574" s="342"/>
    </row>
    <row r="575" spans="1:41" x14ac:dyDescent="0.2">
      <c r="A575" s="573" t="s">
        <v>75</v>
      </c>
      <c r="B575" s="351" t="s">
        <v>572</v>
      </c>
      <c r="C575" s="338"/>
      <c r="D575" s="419">
        <v>225423</v>
      </c>
      <c r="E575" s="423">
        <v>8</v>
      </c>
      <c r="F575" s="339">
        <v>2022</v>
      </c>
      <c r="G575" s="390">
        <v>2024</v>
      </c>
      <c r="H575" s="339">
        <v>4516</v>
      </c>
      <c r="I575" s="340">
        <v>4516</v>
      </c>
      <c r="J575" s="339">
        <v>0</v>
      </c>
      <c r="K575" s="340">
        <v>0</v>
      </c>
      <c r="L575" s="339">
        <v>0</v>
      </c>
      <c r="M575" s="340">
        <v>0</v>
      </c>
      <c r="N575" s="341"/>
      <c r="O575" s="342"/>
      <c r="P575" s="343"/>
      <c r="Q575" s="344"/>
      <c r="R575" s="345"/>
      <c r="S575" s="346"/>
      <c r="T575" s="343"/>
      <c r="U575" s="344"/>
      <c r="V575" s="345"/>
      <c r="W575" s="346"/>
      <c r="X575" s="339"/>
      <c r="Y575" s="344"/>
      <c r="Z575" s="345"/>
      <c r="AA575" s="342"/>
      <c r="AB575" s="339"/>
      <c r="AC575" s="344"/>
      <c r="AD575" s="345"/>
      <c r="AE575" s="346"/>
      <c r="AF575" s="343"/>
      <c r="AG575" s="344"/>
      <c r="AH575" s="345"/>
      <c r="AI575" s="342"/>
      <c r="AJ575" s="345"/>
      <c r="AK575" s="344"/>
      <c r="AL575" s="345"/>
      <c r="AM575" s="342"/>
      <c r="AN575" s="345"/>
      <c r="AO575" s="342"/>
    </row>
    <row r="576" spans="1:41" x14ac:dyDescent="0.2">
      <c r="A576" s="573" t="s">
        <v>75</v>
      </c>
      <c r="B576" s="349" t="s">
        <v>573</v>
      </c>
      <c r="C576" s="353"/>
      <c r="D576" s="419">
        <v>226019</v>
      </c>
      <c r="E576" s="422">
        <v>8</v>
      </c>
      <c r="F576" s="339">
        <v>1728</v>
      </c>
      <c r="G576" s="390">
        <v>1892</v>
      </c>
      <c r="H576" s="339">
        <v>4740</v>
      </c>
      <c r="I576" s="340">
        <v>5160</v>
      </c>
      <c r="J576" s="339">
        <v>0</v>
      </c>
      <c r="K576" s="340">
        <v>0</v>
      </c>
      <c r="L576" s="339">
        <v>0</v>
      </c>
      <c r="M576" s="340">
        <v>0</v>
      </c>
      <c r="N576" s="341"/>
      <c r="O576" s="342"/>
      <c r="P576" s="343"/>
      <c r="Q576" s="344"/>
      <c r="R576" s="345"/>
      <c r="S576" s="346"/>
      <c r="T576" s="343"/>
      <c r="U576" s="344"/>
      <c r="V576" s="345"/>
      <c r="W576" s="346"/>
      <c r="X576" s="339"/>
      <c r="Y576" s="344"/>
      <c r="Z576" s="345"/>
      <c r="AA576" s="342"/>
      <c r="AB576" s="339"/>
      <c r="AC576" s="344"/>
      <c r="AD576" s="345"/>
      <c r="AE576" s="346"/>
      <c r="AF576" s="343"/>
      <c r="AG576" s="344"/>
      <c r="AH576" s="345"/>
      <c r="AI576" s="342"/>
      <c r="AJ576" s="345"/>
      <c r="AK576" s="344"/>
      <c r="AL576" s="345"/>
      <c r="AM576" s="342"/>
      <c r="AN576" s="345"/>
      <c r="AO576" s="342"/>
    </row>
    <row r="577" spans="1:41" x14ac:dyDescent="0.2">
      <c r="A577" s="336" t="s">
        <v>75</v>
      </c>
      <c r="B577" s="337" t="s">
        <v>574</v>
      </c>
      <c r="C577" s="338"/>
      <c r="D577" s="419">
        <v>226134</v>
      </c>
      <c r="E577" s="423">
        <v>8</v>
      </c>
      <c r="F577" s="339">
        <v>2900</v>
      </c>
      <c r="G577" s="390">
        <v>3380</v>
      </c>
      <c r="H577" s="339">
        <v>5286</v>
      </c>
      <c r="I577" s="340">
        <v>5910</v>
      </c>
      <c r="J577" s="339">
        <v>0</v>
      </c>
      <c r="K577" s="340">
        <v>0</v>
      </c>
      <c r="L577" s="339">
        <v>0</v>
      </c>
      <c r="M577" s="340">
        <v>0</v>
      </c>
      <c r="N577" s="341"/>
      <c r="O577" s="342"/>
      <c r="P577" s="343"/>
      <c r="Q577" s="344"/>
      <c r="R577" s="345"/>
      <c r="S577" s="346"/>
      <c r="T577" s="343"/>
      <c r="U577" s="344"/>
      <c r="V577" s="345"/>
      <c r="W577" s="346"/>
      <c r="X577" s="339"/>
      <c r="Y577" s="344"/>
      <c r="Z577" s="345"/>
      <c r="AA577" s="342"/>
      <c r="AB577" s="339"/>
      <c r="AC577" s="344"/>
      <c r="AD577" s="345"/>
      <c r="AE577" s="346"/>
      <c r="AF577" s="343"/>
      <c r="AG577" s="344"/>
      <c r="AH577" s="345"/>
      <c r="AI577" s="342"/>
      <c r="AJ577" s="345"/>
      <c r="AK577" s="344"/>
      <c r="AL577" s="345"/>
      <c r="AM577" s="342"/>
      <c r="AN577" s="345"/>
      <c r="AO577" s="342"/>
    </row>
    <row r="578" spans="1:41" x14ac:dyDescent="0.2">
      <c r="A578" s="336" t="s">
        <v>75</v>
      </c>
      <c r="B578" s="349" t="s">
        <v>575</v>
      </c>
      <c r="C578" s="374"/>
      <c r="D578" s="419">
        <v>227182</v>
      </c>
      <c r="E578" s="423">
        <v>8</v>
      </c>
      <c r="F578" s="339">
        <v>1830</v>
      </c>
      <c r="G578" s="390">
        <v>1942</v>
      </c>
      <c r="H578" s="339">
        <v>3000</v>
      </c>
      <c r="I578" s="340">
        <v>4294</v>
      </c>
      <c r="J578" s="339">
        <v>0</v>
      </c>
      <c r="K578" s="340">
        <v>0</v>
      </c>
      <c r="L578" s="339">
        <v>0</v>
      </c>
      <c r="M578" s="340">
        <v>0</v>
      </c>
      <c r="N578" s="341"/>
      <c r="O578" s="342"/>
      <c r="P578" s="343"/>
      <c r="Q578" s="344"/>
      <c r="R578" s="345"/>
      <c r="S578" s="346"/>
      <c r="T578" s="343"/>
      <c r="U578" s="344"/>
      <c r="V578" s="345"/>
      <c r="W578" s="346"/>
      <c r="X578" s="339"/>
      <c r="Y578" s="344"/>
      <c r="Z578" s="345"/>
      <c r="AA578" s="342"/>
      <c r="AB578" s="339"/>
      <c r="AC578" s="344"/>
      <c r="AD578" s="345"/>
      <c r="AE578" s="346"/>
      <c r="AF578" s="343"/>
      <c r="AG578" s="344"/>
      <c r="AH578" s="345"/>
      <c r="AI578" s="342"/>
      <c r="AJ578" s="345"/>
      <c r="AK578" s="344"/>
      <c r="AL578" s="345"/>
      <c r="AM578" s="342"/>
      <c r="AN578" s="345"/>
      <c r="AO578" s="342"/>
    </row>
    <row r="579" spans="1:41" x14ac:dyDescent="0.2">
      <c r="A579" s="336" t="s">
        <v>75</v>
      </c>
      <c r="B579" s="337" t="s">
        <v>576</v>
      </c>
      <c r="C579" s="338"/>
      <c r="D579" s="419">
        <v>226578</v>
      </c>
      <c r="E579" s="423">
        <v>8</v>
      </c>
      <c r="F579" s="339">
        <v>3250</v>
      </c>
      <c r="G579" s="390">
        <v>3490</v>
      </c>
      <c r="H579" s="339">
        <v>5070</v>
      </c>
      <c r="I579" s="340">
        <v>5700</v>
      </c>
      <c r="J579" s="339">
        <v>0</v>
      </c>
      <c r="K579" s="340">
        <v>0</v>
      </c>
      <c r="L579" s="339">
        <v>0</v>
      </c>
      <c r="M579" s="340">
        <v>0</v>
      </c>
      <c r="N579" s="341"/>
      <c r="O579" s="342"/>
      <c r="P579" s="343"/>
      <c r="Q579" s="344"/>
      <c r="R579" s="345"/>
      <c r="S579" s="346"/>
      <c r="T579" s="343"/>
      <c r="U579" s="344"/>
      <c r="V579" s="345"/>
      <c r="W579" s="346"/>
      <c r="X579" s="339"/>
      <c r="Y579" s="344"/>
      <c r="Z579" s="345"/>
      <c r="AA579" s="342"/>
      <c r="AB579" s="339"/>
      <c r="AC579" s="344"/>
      <c r="AD579" s="345"/>
      <c r="AE579" s="346"/>
      <c r="AF579" s="343"/>
      <c r="AG579" s="344"/>
      <c r="AH579" s="345"/>
      <c r="AI579" s="342"/>
      <c r="AJ579" s="345"/>
      <c r="AK579" s="344"/>
      <c r="AL579" s="345"/>
      <c r="AM579" s="342"/>
      <c r="AN579" s="345"/>
      <c r="AO579" s="342"/>
    </row>
    <row r="580" spans="1:41" x14ac:dyDescent="0.2">
      <c r="A580" s="336" t="s">
        <v>75</v>
      </c>
      <c r="B580" s="357" t="s">
        <v>577</v>
      </c>
      <c r="C580" s="358"/>
      <c r="D580" s="424">
        <v>227146</v>
      </c>
      <c r="E580" s="356">
        <v>8</v>
      </c>
      <c r="F580" s="339">
        <v>2292</v>
      </c>
      <c r="G580" s="340">
        <v>2322</v>
      </c>
      <c r="H580" s="339">
        <v>3672</v>
      </c>
      <c r="I580" s="340">
        <v>4002</v>
      </c>
      <c r="J580" s="339">
        <v>0</v>
      </c>
      <c r="K580" s="340">
        <v>0</v>
      </c>
      <c r="L580" s="339">
        <v>0</v>
      </c>
      <c r="M580" s="340">
        <v>0</v>
      </c>
      <c r="N580" s="341"/>
      <c r="O580" s="342"/>
      <c r="P580" s="343"/>
      <c r="Q580" s="344"/>
      <c r="R580" s="345"/>
      <c r="S580" s="346"/>
      <c r="T580" s="343"/>
      <c r="U580" s="344"/>
      <c r="V580" s="345"/>
      <c r="W580" s="346"/>
      <c r="X580" s="339"/>
      <c r="Y580" s="344"/>
      <c r="Z580" s="345"/>
      <c r="AA580" s="342"/>
      <c r="AB580" s="339"/>
      <c r="AC580" s="344"/>
      <c r="AD580" s="345"/>
      <c r="AE580" s="346"/>
      <c r="AF580" s="343"/>
      <c r="AG580" s="344"/>
      <c r="AH580" s="345"/>
      <c r="AI580" s="342"/>
      <c r="AJ580" s="345"/>
      <c r="AK580" s="344"/>
      <c r="AL580" s="345"/>
      <c r="AM580" s="342"/>
      <c r="AN580" s="345"/>
      <c r="AO580" s="342"/>
    </row>
    <row r="581" spans="1:41" x14ac:dyDescent="0.2">
      <c r="A581" s="336" t="s">
        <v>75</v>
      </c>
      <c r="B581" s="354" t="s">
        <v>578</v>
      </c>
      <c r="C581" s="355"/>
      <c r="D581" s="420">
        <v>224110</v>
      </c>
      <c r="E581" s="422">
        <v>8</v>
      </c>
      <c r="F581" s="339">
        <v>1630</v>
      </c>
      <c r="G581" s="340">
        <v>1670</v>
      </c>
      <c r="H581" s="339">
        <v>4200</v>
      </c>
      <c r="I581" s="340">
        <v>4500</v>
      </c>
      <c r="J581" s="339">
        <v>0</v>
      </c>
      <c r="K581" s="340">
        <v>0</v>
      </c>
      <c r="L581" s="339">
        <v>0</v>
      </c>
      <c r="M581" s="340">
        <v>0</v>
      </c>
      <c r="N581" s="341"/>
      <c r="O581" s="342"/>
      <c r="P581" s="343"/>
      <c r="Q581" s="344"/>
      <c r="R581" s="345"/>
      <c r="S581" s="346"/>
      <c r="T581" s="343"/>
      <c r="U581" s="344"/>
      <c r="V581" s="345"/>
      <c r="W581" s="346"/>
      <c r="X581" s="339"/>
      <c r="Y581" s="344"/>
      <c r="Z581" s="345"/>
      <c r="AA581" s="342"/>
      <c r="AB581" s="339"/>
      <c r="AC581" s="344"/>
      <c r="AD581" s="345"/>
      <c r="AE581" s="346"/>
      <c r="AF581" s="343"/>
      <c r="AG581" s="344"/>
      <c r="AH581" s="345"/>
      <c r="AI581" s="342"/>
      <c r="AJ581" s="345"/>
      <c r="AK581" s="344"/>
      <c r="AL581" s="345"/>
      <c r="AM581" s="342"/>
      <c r="AN581" s="345"/>
      <c r="AO581" s="342"/>
    </row>
    <row r="582" spans="1:41" x14ac:dyDescent="0.2">
      <c r="A582" s="336" t="s">
        <v>75</v>
      </c>
      <c r="B582" s="351" t="s">
        <v>579</v>
      </c>
      <c r="C582" s="338"/>
      <c r="D582" s="419">
        <v>227191</v>
      </c>
      <c r="E582" s="423">
        <v>8</v>
      </c>
      <c r="F582" s="339">
        <v>1350</v>
      </c>
      <c r="G582" s="340">
        <v>1350</v>
      </c>
      <c r="H582" s="339">
        <v>3960</v>
      </c>
      <c r="I582" s="340">
        <v>3960</v>
      </c>
      <c r="J582" s="339">
        <v>0</v>
      </c>
      <c r="K582" s="340">
        <v>0</v>
      </c>
      <c r="L582" s="339">
        <v>0</v>
      </c>
      <c r="M582" s="340">
        <v>0</v>
      </c>
      <c r="N582" s="339"/>
      <c r="O582" s="342"/>
      <c r="P582" s="339"/>
      <c r="Q582" s="344"/>
      <c r="R582" s="345"/>
      <c r="S582" s="346"/>
      <c r="T582" s="343"/>
      <c r="U582" s="344"/>
      <c r="V582" s="345"/>
      <c r="W582" s="346"/>
      <c r="X582" s="339"/>
      <c r="Y582" s="344"/>
      <c r="Z582" s="345"/>
      <c r="AA582" s="342"/>
      <c r="AB582" s="339"/>
      <c r="AC582" s="344"/>
      <c r="AD582" s="345"/>
      <c r="AE582" s="346"/>
      <c r="AF582" s="343"/>
      <c r="AG582" s="344"/>
      <c r="AH582" s="345"/>
      <c r="AI582" s="342"/>
      <c r="AJ582" s="345"/>
      <c r="AK582" s="344"/>
      <c r="AL582" s="345"/>
      <c r="AM582" s="342"/>
      <c r="AN582" s="345"/>
      <c r="AO582" s="342"/>
    </row>
    <row r="583" spans="1:41" x14ac:dyDescent="0.2">
      <c r="A583" s="336" t="s">
        <v>75</v>
      </c>
      <c r="B583" s="337" t="s">
        <v>580</v>
      </c>
      <c r="C583" s="338"/>
      <c r="D583" s="419">
        <v>420398</v>
      </c>
      <c r="E583" s="423">
        <v>8</v>
      </c>
      <c r="F583" s="339">
        <v>1952</v>
      </c>
      <c r="G583" s="340">
        <v>1980</v>
      </c>
      <c r="H583" s="339">
        <v>7008</v>
      </c>
      <c r="I583" s="340">
        <v>10380</v>
      </c>
      <c r="J583" s="339">
        <v>0</v>
      </c>
      <c r="K583" s="340">
        <v>0</v>
      </c>
      <c r="L583" s="339">
        <v>0</v>
      </c>
      <c r="M583" s="340">
        <v>0</v>
      </c>
      <c r="N583" s="341"/>
      <c r="O583" s="342"/>
      <c r="P583" s="343"/>
      <c r="Q583" s="344"/>
      <c r="R583" s="345"/>
      <c r="S583" s="346"/>
      <c r="T583" s="343"/>
      <c r="U583" s="344"/>
      <c r="V583" s="345"/>
      <c r="W583" s="346"/>
      <c r="X583" s="339"/>
      <c r="Y583" s="344"/>
      <c r="Z583" s="345"/>
      <c r="AA583" s="342"/>
      <c r="AB583" s="339"/>
      <c r="AC583" s="344"/>
      <c r="AD583" s="345"/>
      <c r="AE583" s="346"/>
      <c r="AF583" s="343"/>
      <c r="AG583" s="344"/>
      <c r="AH583" s="345"/>
      <c r="AI583" s="342"/>
      <c r="AJ583" s="345"/>
      <c r="AK583" s="344"/>
      <c r="AL583" s="345"/>
      <c r="AM583" s="342"/>
      <c r="AN583" s="345"/>
      <c r="AO583" s="342"/>
    </row>
    <row r="584" spans="1:41" x14ac:dyDescent="0.2">
      <c r="A584" s="336" t="s">
        <v>75</v>
      </c>
      <c r="B584" s="337" t="s">
        <v>581</v>
      </c>
      <c r="C584" s="338"/>
      <c r="D584" s="419">
        <v>246354</v>
      </c>
      <c r="E584" s="423">
        <v>8</v>
      </c>
      <c r="F584" s="339">
        <v>1952</v>
      </c>
      <c r="G584" s="340">
        <v>1980</v>
      </c>
      <c r="H584" s="339">
        <v>7008</v>
      </c>
      <c r="I584" s="340">
        <v>10380</v>
      </c>
      <c r="J584" s="339">
        <v>0</v>
      </c>
      <c r="K584" s="340">
        <v>0</v>
      </c>
      <c r="L584" s="339">
        <v>0</v>
      </c>
      <c r="M584" s="340">
        <v>0</v>
      </c>
      <c r="N584" s="341"/>
      <c r="O584" s="342"/>
      <c r="P584" s="343"/>
      <c r="Q584" s="344"/>
      <c r="R584" s="345"/>
      <c r="S584" s="346"/>
      <c r="T584" s="343"/>
      <c r="U584" s="344"/>
      <c r="V584" s="345"/>
      <c r="W584" s="346"/>
      <c r="X584" s="339"/>
      <c r="Y584" s="344"/>
      <c r="Z584" s="345"/>
      <c r="AA584" s="342"/>
      <c r="AB584" s="339"/>
      <c r="AC584" s="344"/>
      <c r="AD584" s="345"/>
      <c r="AE584" s="346"/>
      <c r="AF584" s="343"/>
      <c r="AG584" s="344"/>
      <c r="AH584" s="345"/>
      <c r="AI584" s="342"/>
      <c r="AJ584" s="345"/>
      <c r="AK584" s="344"/>
      <c r="AL584" s="345"/>
      <c r="AM584" s="342"/>
      <c r="AN584" s="345"/>
      <c r="AO584" s="342"/>
    </row>
    <row r="585" spans="1:41" x14ac:dyDescent="0.2">
      <c r="A585" s="336" t="s">
        <v>75</v>
      </c>
      <c r="B585" s="351" t="s">
        <v>582</v>
      </c>
      <c r="C585" s="338"/>
      <c r="D585" s="419">
        <v>227766</v>
      </c>
      <c r="E585" s="423">
        <v>8</v>
      </c>
      <c r="F585" s="339">
        <v>1350</v>
      </c>
      <c r="G585" s="340">
        <v>1350</v>
      </c>
      <c r="H585" s="339">
        <v>3960</v>
      </c>
      <c r="I585" s="340">
        <v>3960</v>
      </c>
      <c r="J585" s="339">
        <v>0</v>
      </c>
      <c r="K585" s="340">
        <v>0</v>
      </c>
      <c r="L585" s="339">
        <v>0</v>
      </c>
      <c r="M585" s="340">
        <v>0</v>
      </c>
      <c r="N585" s="341"/>
      <c r="O585" s="342"/>
      <c r="P585" s="343"/>
      <c r="Q585" s="344"/>
      <c r="R585" s="345"/>
      <c r="S585" s="346"/>
      <c r="T585" s="343"/>
      <c r="U585" s="344"/>
      <c r="V585" s="345"/>
      <c r="W585" s="346"/>
      <c r="X585" s="339"/>
      <c r="Y585" s="344"/>
      <c r="Z585" s="345"/>
      <c r="AA585" s="342"/>
      <c r="AB585" s="339"/>
      <c r="AC585" s="344"/>
      <c r="AD585" s="345"/>
      <c r="AE585" s="346"/>
      <c r="AF585" s="343"/>
      <c r="AG585" s="344"/>
      <c r="AH585" s="345"/>
      <c r="AI585" s="342"/>
      <c r="AJ585" s="345"/>
      <c r="AK585" s="344"/>
      <c r="AL585" s="345"/>
      <c r="AM585" s="342"/>
      <c r="AN585" s="345"/>
      <c r="AO585" s="342"/>
    </row>
    <row r="586" spans="1:41" x14ac:dyDescent="0.2">
      <c r="A586" s="336" t="s">
        <v>75</v>
      </c>
      <c r="B586" s="351" t="s">
        <v>583</v>
      </c>
      <c r="C586" s="338"/>
      <c r="D586" s="419">
        <v>227924</v>
      </c>
      <c r="E586" s="423">
        <v>8</v>
      </c>
      <c r="F586" s="339">
        <v>1952</v>
      </c>
      <c r="G586" s="340">
        <v>1980</v>
      </c>
      <c r="H586" s="339">
        <v>7008</v>
      </c>
      <c r="I586" s="340">
        <v>10380</v>
      </c>
      <c r="J586" s="339">
        <v>0</v>
      </c>
      <c r="K586" s="340">
        <v>0</v>
      </c>
      <c r="L586" s="339">
        <v>0</v>
      </c>
      <c r="M586" s="340">
        <v>0</v>
      </c>
      <c r="N586" s="341"/>
      <c r="O586" s="342"/>
      <c r="P586" s="343"/>
      <c r="Q586" s="344"/>
      <c r="R586" s="345"/>
      <c r="S586" s="346"/>
      <c r="T586" s="343"/>
      <c r="U586" s="344"/>
      <c r="V586" s="345"/>
      <c r="W586" s="346"/>
      <c r="X586" s="339"/>
      <c r="Y586" s="344"/>
      <c r="Z586" s="345"/>
      <c r="AA586" s="342"/>
      <c r="AB586" s="339"/>
      <c r="AC586" s="344"/>
      <c r="AD586" s="345"/>
      <c r="AE586" s="346"/>
      <c r="AF586" s="343"/>
      <c r="AG586" s="344"/>
      <c r="AH586" s="345"/>
      <c r="AI586" s="342"/>
      <c r="AJ586" s="345"/>
      <c r="AK586" s="344"/>
      <c r="AL586" s="345"/>
      <c r="AM586" s="342"/>
      <c r="AN586" s="345"/>
      <c r="AO586" s="342"/>
    </row>
    <row r="587" spans="1:41" x14ac:dyDescent="0.2">
      <c r="A587" s="336" t="s">
        <v>75</v>
      </c>
      <c r="B587" s="351" t="s">
        <v>584</v>
      </c>
      <c r="C587" s="338"/>
      <c r="D587" s="419">
        <v>227979</v>
      </c>
      <c r="E587" s="423">
        <v>8</v>
      </c>
      <c r="F587" s="339">
        <v>1490</v>
      </c>
      <c r="G587" s="340">
        <v>1650</v>
      </c>
      <c r="H587" s="339">
        <v>3720</v>
      </c>
      <c r="I587" s="340">
        <v>4360</v>
      </c>
      <c r="J587" s="339">
        <v>0</v>
      </c>
      <c r="K587" s="340">
        <v>0</v>
      </c>
      <c r="L587" s="339">
        <v>0</v>
      </c>
      <c r="M587" s="340">
        <v>0</v>
      </c>
      <c r="N587" s="341"/>
      <c r="O587" s="342"/>
      <c r="P587" s="343"/>
      <c r="Q587" s="344"/>
      <c r="R587" s="345"/>
      <c r="S587" s="346"/>
      <c r="T587" s="343"/>
      <c r="U587" s="344"/>
      <c r="V587" s="345"/>
      <c r="W587" s="346"/>
      <c r="X587" s="339"/>
      <c r="Y587" s="344"/>
      <c r="Z587" s="345"/>
      <c r="AA587" s="342"/>
      <c r="AB587" s="339"/>
      <c r="AC587" s="344"/>
      <c r="AD587" s="345"/>
      <c r="AE587" s="346"/>
      <c r="AF587" s="343"/>
      <c r="AG587" s="344"/>
      <c r="AH587" s="345"/>
      <c r="AI587" s="342"/>
      <c r="AJ587" s="345"/>
      <c r="AK587" s="344"/>
      <c r="AL587" s="345"/>
      <c r="AM587" s="342"/>
      <c r="AN587" s="345"/>
      <c r="AO587" s="342"/>
    </row>
    <row r="588" spans="1:41" x14ac:dyDescent="0.2">
      <c r="A588" s="336" t="s">
        <v>75</v>
      </c>
      <c r="B588" s="351" t="s">
        <v>585</v>
      </c>
      <c r="C588" s="338"/>
      <c r="D588" s="419">
        <v>228158</v>
      </c>
      <c r="E588" s="423">
        <v>8</v>
      </c>
      <c r="F588" s="339">
        <v>3268</v>
      </c>
      <c r="G588" s="340">
        <v>3418</v>
      </c>
      <c r="H588" s="339">
        <v>3302</v>
      </c>
      <c r="I588" s="340">
        <v>3787</v>
      </c>
      <c r="J588" s="339">
        <v>0</v>
      </c>
      <c r="K588" s="340">
        <v>0</v>
      </c>
      <c r="L588" s="339">
        <v>0</v>
      </c>
      <c r="M588" s="340">
        <v>0</v>
      </c>
      <c r="N588" s="341"/>
      <c r="O588" s="342"/>
      <c r="P588" s="343"/>
      <c r="Q588" s="344"/>
      <c r="R588" s="345"/>
      <c r="S588" s="346"/>
      <c r="T588" s="343"/>
      <c r="U588" s="344"/>
      <c r="V588" s="345"/>
      <c r="W588" s="346"/>
      <c r="X588" s="339"/>
      <c r="Y588" s="344"/>
      <c r="Z588" s="345"/>
      <c r="AA588" s="342"/>
      <c r="AB588" s="339"/>
      <c r="AC588" s="344"/>
      <c r="AD588" s="345"/>
      <c r="AE588" s="346"/>
      <c r="AF588" s="343"/>
      <c r="AG588" s="344"/>
      <c r="AH588" s="345"/>
      <c r="AI588" s="342"/>
      <c r="AJ588" s="345"/>
      <c r="AK588" s="344"/>
      <c r="AL588" s="345"/>
      <c r="AM588" s="342"/>
      <c r="AN588" s="345"/>
      <c r="AO588" s="342"/>
    </row>
    <row r="589" spans="1:41" x14ac:dyDescent="0.2">
      <c r="A589" s="336" t="s">
        <v>75</v>
      </c>
      <c r="B589" s="351" t="s">
        <v>586</v>
      </c>
      <c r="C589" s="338"/>
      <c r="D589" s="419">
        <v>227854</v>
      </c>
      <c r="E589" s="423">
        <v>8</v>
      </c>
      <c r="F589" s="339">
        <v>1952</v>
      </c>
      <c r="G589" s="340">
        <v>1980</v>
      </c>
      <c r="H589" s="339">
        <v>7008</v>
      </c>
      <c r="I589" s="340">
        <v>10380</v>
      </c>
      <c r="J589" s="339">
        <v>0</v>
      </c>
      <c r="K589" s="340">
        <v>0</v>
      </c>
      <c r="L589" s="339">
        <v>0</v>
      </c>
      <c r="M589" s="340">
        <v>0</v>
      </c>
      <c r="N589" s="341"/>
      <c r="O589" s="342"/>
      <c r="P589" s="343"/>
      <c r="Q589" s="344"/>
      <c r="R589" s="345"/>
      <c r="S589" s="346"/>
      <c r="T589" s="343"/>
      <c r="U589" s="344"/>
      <c r="V589" s="345"/>
      <c r="W589" s="346"/>
      <c r="X589" s="339"/>
      <c r="Y589" s="344"/>
      <c r="Z589" s="345"/>
      <c r="AA589" s="342"/>
      <c r="AB589" s="339"/>
      <c r="AC589" s="344"/>
      <c r="AD589" s="345"/>
      <c r="AE589" s="346"/>
      <c r="AF589" s="343"/>
      <c r="AG589" s="344"/>
      <c r="AH589" s="345"/>
      <c r="AI589" s="342"/>
      <c r="AJ589" s="345"/>
      <c r="AK589" s="344"/>
      <c r="AL589" s="345"/>
      <c r="AM589" s="342"/>
      <c r="AN589" s="345"/>
      <c r="AO589" s="342"/>
    </row>
    <row r="590" spans="1:41" x14ac:dyDescent="0.2">
      <c r="A590" s="336" t="s">
        <v>75</v>
      </c>
      <c r="B590" s="351" t="s">
        <v>587</v>
      </c>
      <c r="C590" s="338"/>
      <c r="D590" s="419">
        <v>228547</v>
      </c>
      <c r="E590" s="423">
        <v>8</v>
      </c>
      <c r="F590" s="339">
        <v>1500</v>
      </c>
      <c r="G590" s="340">
        <v>1560</v>
      </c>
      <c r="H590" s="339">
        <v>4950</v>
      </c>
      <c r="I590" s="340">
        <v>5130</v>
      </c>
      <c r="J590" s="339">
        <v>0</v>
      </c>
      <c r="K590" s="340">
        <v>0</v>
      </c>
      <c r="L590" s="339">
        <v>0</v>
      </c>
      <c r="M590" s="340">
        <v>0</v>
      </c>
      <c r="N590" s="341"/>
      <c r="O590" s="342"/>
      <c r="P590" s="343"/>
      <c r="Q590" s="344"/>
      <c r="R590" s="345"/>
      <c r="S590" s="346"/>
      <c r="T590" s="343"/>
      <c r="U590" s="344"/>
      <c r="V590" s="345"/>
      <c r="W590" s="346"/>
      <c r="X590" s="339"/>
      <c r="Y590" s="344"/>
      <c r="Z590" s="345"/>
      <c r="AA590" s="342"/>
      <c r="AB590" s="339"/>
      <c r="AC590" s="344"/>
      <c r="AD590" s="345"/>
      <c r="AE590" s="346"/>
      <c r="AF590" s="343"/>
      <c r="AG590" s="344"/>
      <c r="AH590" s="345"/>
      <c r="AI590" s="342"/>
      <c r="AJ590" s="345"/>
      <c r="AK590" s="344"/>
      <c r="AL590" s="345"/>
      <c r="AM590" s="342"/>
      <c r="AN590" s="345"/>
      <c r="AO590" s="342"/>
    </row>
    <row r="591" spans="1:41" x14ac:dyDescent="0.2">
      <c r="A591" s="336" t="s">
        <v>75</v>
      </c>
      <c r="B591" s="351" t="s">
        <v>588</v>
      </c>
      <c r="C591" s="338" t="s">
        <v>787</v>
      </c>
      <c r="D591" s="419">
        <v>229072</v>
      </c>
      <c r="E591" s="423">
        <v>8</v>
      </c>
      <c r="F591" s="339">
        <v>6080</v>
      </c>
      <c r="G591" s="340">
        <v>6240</v>
      </c>
      <c r="H591" s="339">
        <v>15384</v>
      </c>
      <c r="I591" s="340">
        <v>16683</v>
      </c>
      <c r="J591" s="339">
        <v>0</v>
      </c>
      <c r="K591" s="340">
        <v>0</v>
      </c>
      <c r="L591" s="339">
        <v>0</v>
      </c>
      <c r="M591" s="340">
        <v>0</v>
      </c>
      <c r="N591" s="341"/>
      <c r="O591" s="342"/>
      <c r="P591" s="343"/>
      <c r="Q591" s="344"/>
      <c r="R591" s="345"/>
      <c r="S591" s="346"/>
      <c r="T591" s="343"/>
      <c r="U591" s="344"/>
      <c r="V591" s="345"/>
      <c r="W591" s="346"/>
      <c r="X591" s="339"/>
      <c r="Y591" s="344"/>
      <c r="Z591" s="345"/>
      <c r="AA591" s="342"/>
      <c r="AB591" s="339"/>
      <c r="AC591" s="344"/>
      <c r="AD591" s="345"/>
      <c r="AE591" s="346"/>
      <c r="AF591" s="343"/>
      <c r="AG591" s="344"/>
      <c r="AH591" s="345"/>
      <c r="AI591" s="342"/>
      <c r="AJ591" s="345"/>
      <c r="AK591" s="344"/>
      <c r="AL591" s="345"/>
      <c r="AM591" s="342"/>
      <c r="AN591" s="345"/>
      <c r="AO591" s="342"/>
    </row>
    <row r="592" spans="1:41" x14ac:dyDescent="0.2">
      <c r="A592" s="336" t="s">
        <v>75</v>
      </c>
      <c r="B592" s="349" t="s">
        <v>589</v>
      </c>
      <c r="C592" s="338" t="s">
        <v>787</v>
      </c>
      <c r="D592" s="419">
        <v>228680</v>
      </c>
      <c r="E592" s="422">
        <v>8</v>
      </c>
      <c r="F592" s="339">
        <v>4310</v>
      </c>
      <c r="G592" s="340">
        <v>4686</v>
      </c>
      <c r="H592" s="339">
        <v>8745</v>
      </c>
      <c r="I592" s="340">
        <v>8745</v>
      </c>
      <c r="J592" s="339">
        <v>0</v>
      </c>
      <c r="K592" s="340">
        <v>0</v>
      </c>
      <c r="L592" s="339">
        <v>0</v>
      </c>
      <c r="M592" s="340">
        <v>0</v>
      </c>
      <c r="N592" s="341"/>
      <c r="O592" s="342"/>
      <c r="P592" s="343"/>
      <c r="Q592" s="344"/>
      <c r="R592" s="345"/>
      <c r="S592" s="346"/>
      <c r="T592" s="343"/>
      <c r="U592" s="344"/>
      <c r="V592" s="345"/>
      <c r="W592" s="346"/>
      <c r="X592" s="339"/>
      <c r="Y592" s="344"/>
      <c r="Z592" s="345"/>
      <c r="AA592" s="342"/>
      <c r="AB592" s="339"/>
      <c r="AC592" s="344"/>
      <c r="AD592" s="345"/>
      <c r="AE592" s="346"/>
      <c r="AF592" s="343"/>
      <c r="AG592" s="344"/>
      <c r="AH592" s="345"/>
      <c r="AI592" s="342"/>
      <c r="AJ592" s="345"/>
      <c r="AK592" s="344"/>
      <c r="AL592" s="345"/>
      <c r="AM592" s="342"/>
      <c r="AN592" s="345"/>
      <c r="AO592" s="342"/>
    </row>
    <row r="593" spans="1:41" x14ac:dyDescent="0.2">
      <c r="A593" s="336" t="s">
        <v>75</v>
      </c>
      <c r="B593" s="349" t="s">
        <v>590</v>
      </c>
      <c r="C593" s="353"/>
      <c r="D593" s="419">
        <v>225308</v>
      </c>
      <c r="E593" s="422">
        <v>8</v>
      </c>
      <c r="F593" s="339">
        <v>2102</v>
      </c>
      <c r="G593" s="340">
        <v>2284</v>
      </c>
      <c r="H593" s="339">
        <v>4200</v>
      </c>
      <c r="I593" s="340">
        <v>4380</v>
      </c>
      <c r="J593" s="339">
        <v>0</v>
      </c>
      <c r="K593" s="340">
        <v>0</v>
      </c>
      <c r="L593" s="339">
        <v>0</v>
      </c>
      <c r="M593" s="340">
        <v>0</v>
      </c>
      <c r="N593" s="341"/>
      <c r="O593" s="342"/>
      <c r="P593" s="343"/>
      <c r="Q593" s="344"/>
      <c r="R593" s="345"/>
      <c r="S593" s="346"/>
      <c r="T593" s="343"/>
      <c r="U593" s="344"/>
      <c r="V593" s="345"/>
      <c r="W593" s="346"/>
      <c r="X593" s="339"/>
      <c r="Y593" s="344"/>
      <c r="Z593" s="345"/>
      <c r="AA593" s="342"/>
      <c r="AB593" s="339"/>
      <c r="AC593" s="344"/>
      <c r="AD593" s="345"/>
      <c r="AE593" s="346"/>
      <c r="AF593" s="343"/>
      <c r="AG593" s="344"/>
      <c r="AH593" s="345"/>
      <c r="AI593" s="342"/>
      <c r="AJ593" s="345"/>
      <c r="AK593" s="344"/>
      <c r="AL593" s="345"/>
      <c r="AM593" s="342"/>
      <c r="AN593" s="345"/>
      <c r="AO593" s="342"/>
    </row>
    <row r="594" spans="1:41" x14ac:dyDescent="0.2">
      <c r="A594" s="336" t="s">
        <v>75</v>
      </c>
      <c r="B594" s="351" t="s">
        <v>591</v>
      </c>
      <c r="C594" s="338"/>
      <c r="D594" s="419">
        <v>229355</v>
      </c>
      <c r="E594" s="423">
        <v>8</v>
      </c>
      <c r="F594" s="339">
        <v>2570</v>
      </c>
      <c r="G594" s="340">
        <v>2570</v>
      </c>
      <c r="H594" s="339">
        <v>4242</v>
      </c>
      <c r="I594" s="340">
        <v>4242</v>
      </c>
      <c r="J594" s="339">
        <v>0</v>
      </c>
      <c r="K594" s="340">
        <v>0</v>
      </c>
      <c r="L594" s="339">
        <v>0</v>
      </c>
      <c r="M594" s="340">
        <v>0</v>
      </c>
      <c r="N594" s="341"/>
      <c r="O594" s="342"/>
      <c r="P594" s="343"/>
      <c r="Q594" s="344"/>
      <c r="R594" s="345"/>
      <c r="S594" s="346"/>
      <c r="T594" s="343"/>
      <c r="U594" s="344"/>
      <c r="V594" s="345"/>
      <c r="W594" s="346"/>
      <c r="X594" s="339"/>
      <c r="Y594" s="344"/>
      <c r="Z594" s="345"/>
      <c r="AA594" s="342"/>
      <c r="AB594" s="339"/>
      <c r="AC594" s="344"/>
      <c r="AD594" s="345"/>
      <c r="AE594" s="346"/>
      <c r="AF594" s="343"/>
      <c r="AG594" s="344"/>
      <c r="AH594" s="345"/>
      <c r="AI594" s="342"/>
      <c r="AJ594" s="345"/>
      <c r="AK594" s="344"/>
      <c r="AL594" s="345"/>
      <c r="AM594" s="342"/>
      <c r="AN594" s="345"/>
      <c r="AO594" s="342"/>
    </row>
    <row r="595" spans="1:41" x14ac:dyDescent="0.2">
      <c r="A595" s="336" t="s">
        <v>75</v>
      </c>
      <c r="B595" s="351" t="s">
        <v>592</v>
      </c>
      <c r="C595" s="338"/>
      <c r="D595" s="419">
        <v>222567</v>
      </c>
      <c r="E595" s="423">
        <v>9</v>
      </c>
      <c r="F595" s="339">
        <v>1714</v>
      </c>
      <c r="G595" s="340">
        <v>1714</v>
      </c>
      <c r="H595" s="339">
        <v>4356</v>
      </c>
      <c r="I595" s="340">
        <v>4356</v>
      </c>
      <c r="J595" s="339">
        <v>0</v>
      </c>
      <c r="K595" s="340">
        <v>0</v>
      </c>
      <c r="L595" s="339">
        <v>0</v>
      </c>
      <c r="M595" s="340">
        <v>0</v>
      </c>
      <c r="N595" s="341"/>
      <c r="O595" s="342"/>
      <c r="P595" s="343"/>
      <c r="Q595" s="344"/>
      <c r="R595" s="345"/>
      <c r="S595" s="346"/>
      <c r="T595" s="343"/>
      <c r="U595" s="344"/>
      <c r="V595" s="345"/>
      <c r="W595" s="346"/>
      <c r="X595" s="339"/>
      <c r="Y595" s="344"/>
      <c r="Z595" s="345"/>
      <c r="AA595" s="342"/>
      <c r="AB595" s="339"/>
      <c r="AC595" s="344"/>
      <c r="AD595" s="345"/>
      <c r="AE595" s="346"/>
      <c r="AF595" s="343"/>
      <c r="AG595" s="344"/>
      <c r="AH595" s="345"/>
      <c r="AI595" s="342"/>
      <c r="AJ595" s="345"/>
      <c r="AK595" s="344"/>
      <c r="AL595" s="345"/>
      <c r="AM595" s="342"/>
      <c r="AN595" s="345"/>
      <c r="AO595" s="342"/>
    </row>
    <row r="596" spans="1:41" x14ac:dyDescent="0.2">
      <c r="A596" s="336" t="s">
        <v>75</v>
      </c>
      <c r="B596" s="351" t="s">
        <v>593</v>
      </c>
      <c r="C596" s="338"/>
      <c r="D596" s="419">
        <v>222822</v>
      </c>
      <c r="E596" s="423">
        <v>9</v>
      </c>
      <c r="F596" s="339">
        <v>1804</v>
      </c>
      <c r="G596" s="340">
        <v>1858</v>
      </c>
      <c r="H596" s="339">
        <v>3510</v>
      </c>
      <c r="I596" s="340">
        <v>3960</v>
      </c>
      <c r="J596" s="339">
        <v>0</v>
      </c>
      <c r="K596" s="340">
        <v>0</v>
      </c>
      <c r="L596" s="339">
        <v>0</v>
      </c>
      <c r="M596" s="340">
        <v>0</v>
      </c>
      <c r="N596" s="341"/>
      <c r="O596" s="342"/>
      <c r="P596" s="343"/>
      <c r="Q596" s="344"/>
      <c r="R596" s="345"/>
      <c r="S596" s="346"/>
      <c r="T596" s="343"/>
      <c r="U596" s="344"/>
      <c r="V596" s="345"/>
      <c r="W596" s="346"/>
      <c r="X596" s="339"/>
      <c r="Y596" s="344"/>
      <c r="Z596" s="345"/>
      <c r="AA596" s="342"/>
      <c r="AB596" s="339"/>
      <c r="AC596" s="344"/>
      <c r="AD596" s="345"/>
      <c r="AE596" s="346"/>
      <c r="AF596" s="343"/>
      <c r="AG596" s="344"/>
      <c r="AH596" s="345"/>
      <c r="AI596" s="342"/>
      <c r="AJ596" s="345"/>
      <c r="AK596" s="344"/>
      <c r="AL596" s="345"/>
      <c r="AM596" s="342"/>
      <c r="AN596" s="345"/>
      <c r="AO596" s="342"/>
    </row>
    <row r="597" spans="1:41" x14ac:dyDescent="0.2">
      <c r="A597" s="336" t="s">
        <v>75</v>
      </c>
      <c r="B597" s="351" t="s">
        <v>594</v>
      </c>
      <c r="C597" s="338"/>
      <c r="D597" s="419">
        <v>223773</v>
      </c>
      <c r="E597" s="423">
        <v>9</v>
      </c>
      <c r="F597" s="339">
        <v>1350</v>
      </c>
      <c r="G597" s="340">
        <v>1350</v>
      </c>
      <c r="H597" s="339">
        <v>3960</v>
      </c>
      <c r="I597" s="340">
        <v>3960</v>
      </c>
      <c r="J597" s="339">
        <v>0</v>
      </c>
      <c r="K597" s="340">
        <v>0</v>
      </c>
      <c r="L597" s="339">
        <v>0</v>
      </c>
      <c r="M597" s="340">
        <v>0</v>
      </c>
      <c r="N597" s="341"/>
      <c r="O597" s="342"/>
      <c r="P597" s="343"/>
      <c r="Q597" s="344"/>
      <c r="R597" s="345"/>
      <c r="S597" s="346"/>
      <c r="T597" s="343"/>
      <c r="U597" s="344"/>
      <c r="V597" s="345"/>
      <c r="W597" s="346"/>
      <c r="X597" s="339"/>
      <c r="Y597" s="344"/>
      <c r="Z597" s="345"/>
      <c r="AA597" s="342"/>
      <c r="AB597" s="339"/>
      <c r="AC597" s="344"/>
      <c r="AD597" s="345"/>
      <c r="AE597" s="346"/>
      <c r="AF597" s="343"/>
      <c r="AG597" s="344"/>
      <c r="AH597" s="345"/>
      <c r="AI597" s="342"/>
      <c r="AJ597" s="345"/>
      <c r="AK597" s="344"/>
      <c r="AL597" s="345"/>
      <c r="AM597" s="342"/>
      <c r="AN597" s="345"/>
      <c r="AO597" s="342"/>
    </row>
    <row r="598" spans="1:41" x14ac:dyDescent="0.2">
      <c r="A598" s="336" t="s">
        <v>75</v>
      </c>
      <c r="B598" s="351" t="s">
        <v>595</v>
      </c>
      <c r="C598" s="338"/>
      <c r="D598" s="419">
        <v>223898</v>
      </c>
      <c r="E598" s="423">
        <v>9</v>
      </c>
      <c r="F598" s="339">
        <v>3450</v>
      </c>
      <c r="G598" s="340">
        <v>3690</v>
      </c>
      <c r="H598" s="339">
        <v>3960</v>
      </c>
      <c r="I598" s="340">
        <v>4830</v>
      </c>
      <c r="J598" s="339">
        <v>0</v>
      </c>
      <c r="K598" s="340">
        <v>0</v>
      </c>
      <c r="L598" s="339">
        <v>0</v>
      </c>
      <c r="M598" s="340">
        <v>0</v>
      </c>
      <c r="N598" s="341"/>
      <c r="O598" s="342"/>
      <c r="P598" s="343"/>
      <c r="Q598" s="344"/>
      <c r="R598" s="345"/>
      <c r="S598" s="346"/>
      <c r="T598" s="343"/>
      <c r="U598" s="344"/>
      <c r="V598" s="345"/>
      <c r="W598" s="346"/>
      <c r="X598" s="339"/>
      <c r="Y598" s="344"/>
      <c r="Z598" s="345"/>
      <c r="AA598" s="342"/>
      <c r="AB598" s="339"/>
      <c r="AC598" s="344"/>
      <c r="AD598" s="345"/>
      <c r="AE598" s="346"/>
      <c r="AF598" s="343"/>
      <c r="AG598" s="344"/>
      <c r="AH598" s="345"/>
      <c r="AI598" s="342"/>
      <c r="AJ598" s="345"/>
      <c r="AK598" s="344"/>
      <c r="AL598" s="345"/>
      <c r="AM598" s="342"/>
      <c r="AN598" s="345"/>
      <c r="AO598" s="342"/>
    </row>
    <row r="599" spans="1:41" x14ac:dyDescent="0.2">
      <c r="A599" s="524" t="s">
        <v>75</v>
      </c>
      <c r="B599" s="351" t="s">
        <v>596</v>
      </c>
      <c r="C599" s="338"/>
      <c r="D599" s="419">
        <v>223320</v>
      </c>
      <c r="E599" s="423">
        <v>9</v>
      </c>
      <c r="F599" s="339">
        <v>3730</v>
      </c>
      <c r="G599" s="390">
        <v>3886</v>
      </c>
      <c r="H599" s="343">
        <v>4820</v>
      </c>
      <c r="I599" s="581">
        <v>4826</v>
      </c>
      <c r="J599" s="339">
        <v>0</v>
      </c>
      <c r="K599" s="340">
        <v>0</v>
      </c>
      <c r="L599" s="339">
        <v>0</v>
      </c>
      <c r="M599" s="340">
        <v>0</v>
      </c>
      <c r="N599" s="341"/>
      <c r="O599" s="342"/>
      <c r="P599" s="343"/>
      <c r="Q599" s="344"/>
      <c r="R599" s="345"/>
      <c r="S599" s="346"/>
      <c r="T599" s="343"/>
      <c r="U599" s="344"/>
      <c r="V599" s="345"/>
      <c r="W599" s="346"/>
      <c r="X599" s="339"/>
      <c r="Y599" s="344"/>
      <c r="Z599" s="345"/>
      <c r="AA599" s="342"/>
      <c r="AB599" s="339"/>
      <c r="AC599" s="344"/>
      <c r="AD599" s="345"/>
      <c r="AE599" s="346"/>
      <c r="AF599" s="343"/>
      <c r="AG599" s="344"/>
      <c r="AH599" s="345"/>
      <c r="AI599" s="342"/>
      <c r="AJ599" s="345"/>
      <c r="AK599" s="344"/>
      <c r="AL599" s="345"/>
      <c r="AM599" s="342"/>
      <c r="AN599" s="345"/>
      <c r="AO599" s="342"/>
    </row>
    <row r="600" spans="1:41" x14ac:dyDescent="0.2">
      <c r="A600" s="524" t="s">
        <v>75</v>
      </c>
      <c r="B600" s="337" t="s">
        <v>597</v>
      </c>
      <c r="C600" s="338"/>
      <c r="D600" s="419">
        <v>226408</v>
      </c>
      <c r="E600" s="423">
        <v>9</v>
      </c>
      <c r="F600" s="339">
        <v>1624</v>
      </c>
      <c r="G600" s="390">
        <v>1774</v>
      </c>
      <c r="H600" s="343">
        <v>3873</v>
      </c>
      <c r="I600" s="581">
        <v>3873</v>
      </c>
      <c r="J600" s="339">
        <v>0</v>
      </c>
      <c r="K600" s="340">
        <v>0</v>
      </c>
      <c r="L600" s="339">
        <v>0</v>
      </c>
      <c r="M600" s="340">
        <v>0</v>
      </c>
      <c r="N600" s="341"/>
      <c r="O600" s="344"/>
      <c r="P600" s="339"/>
      <c r="Q600" s="344"/>
      <c r="R600" s="345"/>
      <c r="S600" s="346"/>
      <c r="T600" s="343"/>
      <c r="U600" s="344"/>
      <c r="V600" s="345"/>
      <c r="W600" s="346"/>
      <c r="X600" s="339"/>
      <c r="Y600" s="344"/>
      <c r="Z600" s="345"/>
      <c r="AA600" s="342"/>
      <c r="AB600" s="339"/>
      <c r="AC600" s="344"/>
      <c r="AD600" s="345"/>
      <c r="AE600" s="346"/>
      <c r="AF600" s="343"/>
      <c r="AG600" s="344"/>
      <c r="AH600" s="345"/>
      <c r="AI600" s="342"/>
      <c r="AJ600" s="345"/>
      <c r="AK600" s="344"/>
      <c r="AL600" s="345"/>
      <c r="AM600" s="342"/>
      <c r="AN600" s="345"/>
      <c r="AO600" s="342"/>
    </row>
    <row r="601" spans="1:41" x14ac:dyDescent="0.2">
      <c r="A601" s="336" t="s">
        <v>75</v>
      </c>
      <c r="B601" s="351" t="s">
        <v>598</v>
      </c>
      <c r="C601" s="338"/>
      <c r="D601" s="419">
        <v>225070</v>
      </c>
      <c r="E601" s="423">
        <v>9</v>
      </c>
      <c r="F601" s="339">
        <v>2046</v>
      </c>
      <c r="G601" s="390">
        <v>2360</v>
      </c>
      <c r="H601" s="343">
        <v>4339</v>
      </c>
      <c r="I601" s="581">
        <v>6751</v>
      </c>
      <c r="J601" s="339">
        <v>0</v>
      </c>
      <c r="K601" s="340">
        <v>0</v>
      </c>
      <c r="L601" s="339">
        <v>0</v>
      </c>
      <c r="M601" s="340">
        <v>0</v>
      </c>
      <c r="N601" s="341"/>
      <c r="O601" s="583"/>
      <c r="P601" s="339"/>
      <c r="Q601" s="583"/>
      <c r="R601" s="345"/>
      <c r="S601" s="583"/>
      <c r="T601" s="339"/>
      <c r="U601" s="344"/>
      <c r="V601" s="345"/>
      <c r="W601" s="583"/>
      <c r="X601" s="339"/>
      <c r="Y601" s="344"/>
      <c r="Z601" s="345"/>
      <c r="AA601" s="342"/>
      <c r="AB601" s="339"/>
      <c r="AC601" s="344"/>
      <c r="AD601" s="345"/>
      <c r="AE601" s="346"/>
      <c r="AF601" s="343"/>
      <c r="AG601" s="344"/>
      <c r="AH601" s="345"/>
      <c r="AI601" s="342"/>
      <c r="AJ601" s="345"/>
      <c r="AK601" s="344"/>
      <c r="AL601" s="345"/>
      <c r="AM601" s="342"/>
      <c r="AN601" s="345"/>
      <c r="AO601" s="342"/>
    </row>
    <row r="602" spans="1:41" x14ac:dyDescent="0.2">
      <c r="A602" s="336" t="s">
        <v>75</v>
      </c>
      <c r="B602" s="351" t="s">
        <v>599</v>
      </c>
      <c r="C602" s="338"/>
      <c r="D602" s="419">
        <v>225371</v>
      </c>
      <c r="E602" s="423">
        <v>9</v>
      </c>
      <c r="F602" s="339">
        <v>2202</v>
      </c>
      <c r="G602" s="390">
        <v>2292</v>
      </c>
      <c r="H602" s="343">
        <v>2920</v>
      </c>
      <c r="I602" s="581">
        <v>3070</v>
      </c>
      <c r="J602" s="339">
        <v>0</v>
      </c>
      <c r="K602" s="340">
        <v>0</v>
      </c>
      <c r="L602" s="339">
        <v>0</v>
      </c>
      <c r="M602" s="340">
        <v>0</v>
      </c>
      <c r="N602" s="341"/>
      <c r="O602" s="583"/>
      <c r="P602" s="339"/>
      <c r="Q602" s="583"/>
      <c r="R602" s="345"/>
      <c r="S602" s="583"/>
      <c r="T602" s="339"/>
      <c r="U602" s="344"/>
      <c r="V602" s="345"/>
      <c r="W602" s="583"/>
      <c r="X602" s="339"/>
      <c r="Y602" s="344"/>
      <c r="Z602" s="345"/>
      <c r="AA602" s="342"/>
      <c r="AB602" s="339"/>
      <c r="AC602" s="344"/>
      <c r="AD602" s="345"/>
      <c r="AE602" s="346"/>
      <c r="AF602" s="343"/>
      <c r="AG602" s="344"/>
      <c r="AH602" s="345"/>
      <c r="AI602" s="342"/>
      <c r="AJ602" s="345"/>
      <c r="AK602" s="344"/>
      <c r="AL602" s="345"/>
      <c r="AM602" s="342"/>
      <c r="AN602" s="345"/>
      <c r="AO602" s="342"/>
    </row>
    <row r="603" spans="1:41" x14ac:dyDescent="0.2">
      <c r="A603" s="336" t="s">
        <v>75</v>
      </c>
      <c r="B603" s="351" t="s">
        <v>600</v>
      </c>
      <c r="C603" s="338"/>
      <c r="D603" s="419">
        <v>225520</v>
      </c>
      <c r="E603" s="423">
        <v>9</v>
      </c>
      <c r="F603" s="339">
        <v>2052</v>
      </c>
      <c r="G603" s="390">
        <v>2262</v>
      </c>
      <c r="H603" s="343">
        <v>4332</v>
      </c>
      <c r="I603" s="581">
        <v>4332</v>
      </c>
      <c r="J603" s="339">
        <v>0</v>
      </c>
      <c r="K603" s="340">
        <v>0</v>
      </c>
      <c r="L603" s="339">
        <v>0</v>
      </c>
      <c r="M603" s="340">
        <v>0</v>
      </c>
      <c r="N603" s="341"/>
      <c r="O603" s="583"/>
      <c r="P603" s="339"/>
      <c r="Q603" s="583"/>
      <c r="R603" s="345"/>
      <c r="S603" s="583"/>
      <c r="T603" s="339"/>
      <c r="U603" s="344"/>
      <c r="V603" s="345"/>
      <c r="W603" s="583"/>
      <c r="X603" s="339"/>
      <c r="Y603" s="344"/>
      <c r="Z603" s="345"/>
      <c r="AA603" s="342"/>
      <c r="AB603" s="339"/>
      <c r="AC603" s="344"/>
      <c r="AD603" s="345"/>
      <c r="AE603" s="346"/>
      <c r="AF603" s="343"/>
      <c r="AG603" s="344"/>
      <c r="AH603" s="345"/>
      <c r="AI603" s="342"/>
      <c r="AJ603" s="345"/>
      <c r="AK603" s="344"/>
      <c r="AL603" s="345"/>
      <c r="AM603" s="342"/>
      <c r="AN603" s="345"/>
      <c r="AO603" s="342"/>
    </row>
    <row r="604" spans="1:41" x14ac:dyDescent="0.2">
      <c r="A604" s="336" t="s">
        <v>75</v>
      </c>
      <c r="B604" s="357" t="s">
        <v>601</v>
      </c>
      <c r="C604" s="358"/>
      <c r="D604" s="424">
        <v>441760</v>
      </c>
      <c r="E604" s="356">
        <v>9</v>
      </c>
      <c r="F604" s="339">
        <v>4252</v>
      </c>
      <c r="G604" s="390">
        <v>4672</v>
      </c>
      <c r="H604" s="343">
        <v>13431</v>
      </c>
      <c r="I604" s="581">
        <v>0</v>
      </c>
      <c r="J604" s="339">
        <v>0</v>
      </c>
      <c r="K604" s="340">
        <v>0</v>
      </c>
      <c r="L604" s="339">
        <v>0</v>
      </c>
      <c r="M604" s="340">
        <v>0</v>
      </c>
      <c r="N604" s="341"/>
      <c r="O604" s="583"/>
      <c r="P604" s="339"/>
      <c r="Q604" s="583"/>
      <c r="R604" s="345"/>
      <c r="S604" s="583"/>
      <c r="T604" s="339"/>
      <c r="U604" s="344"/>
      <c r="V604" s="345"/>
      <c r="W604" s="583"/>
      <c r="X604" s="339"/>
      <c r="Y604" s="583"/>
      <c r="Z604" s="345"/>
      <c r="AA604" s="583"/>
      <c r="AB604" s="339"/>
      <c r="AC604" s="583"/>
      <c r="AD604" s="345"/>
      <c r="AE604" s="346"/>
      <c r="AF604" s="343"/>
      <c r="AG604" s="344"/>
      <c r="AH604" s="345"/>
      <c r="AI604" s="342"/>
      <c r="AJ604" s="345"/>
      <c r="AK604" s="344"/>
      <c r="AL604" s="345"/>
      <c r="AM604" s="583"/>
      <c r="AN604" s="345"/>
      <c r="AO604" s="342"/>
    </row>
    <row r="605" spans="1:41" x14ac:dyDescent="0.2">
      <c r="A605" s="336" t="s">
        <v>75</v>
      </c>
      <c r="B605" s="357" t="s">
        <v>619</v>
      </c>
      <c r="C605" s="425" t="s">
        <v>788</v>
      </c>
      <c r="D605" s="424">
        <v>226116</v>
      </c>
      <c r="E605" s="426">
        <v>9</v>
      </c>
      <c r="F605" s="339">
        <v>4448</v>
      </c>
      <c r="G605" s="390">
        <v>4988</v>
      </c>
      <c r="H605" s="343">
        <v>13714</v>
      </c>
      <c r="I605" s="581">
        <v>15484</v>
      </c>
      <c r="J605" s="339">
        <v>0</v>
      </c>
      <c r="K605" s="340">
        <v>0</v>
      </c>
      <c r="L605" s="339">
        <v>0</v>
      </c>
      <c r="M605" s="340">
        <v>0</v>
      </c>
      <c r="N605" s="341"/>
      <c r="O605" s="583"/>
      <c r="P605" s="339"/>
      <c r="Q605" s="583"/>
      <c r="R605" s="345"/>
      <c r="S605" s="583"/>
      <c r="T605" s="339"/>
      <c r="U605" s="344"/>
      <c r="V605" s="345"/>
      <c r="W605" s="346"/>
      <c r="X605" s="339"/>
      <c r="Y605" s="344"/>
      <c r="Z605" s="345"/>
      <c r="AA605" s="342"/>
      <c r="AB605" s="339"/>
      <c r="AC605" s="344"/>
      <c r="AD605" s="345"/>
      <c r="AE605" s="346"/>
      <c r="AF605" s="343"/>
      <c r="AG605" s="344"/>
      <c r="AH605" s="345"/>
      <c r="AI605" s="342"/>
      <c r="AJ605" s="345"/>
      <c r="AK605" s="344"/>
      <c r="AL605" s="345"/>
      <c r="AM605" s="342"/>
      <c r="AN605" s="345"/>
      <c r="AO605" s="342"/>
    </row>
    <row r="606" spans="1:41" x14ac:dyDescent="0.2">
      <c r="A606" s="336" t="s">
        <v>75</v>
      </c>
      <c r="B606" s="337" t="s">
        <v>602</v>
      </c>
      <c r="C606" s="338"/>
      <c r="D606" s="419">
        <v>226204</v>
      </c>
      <c r="E606" s="423">
        <v>9</v>
      </c>
      <c r="F606" s="339">
        <v>1842</v>
      </c>
      <c r="G606" s="390">
        <v>1842</v>
      </c>
      <c r="H606" s="343">
        <v>3102</v>
      </c>
      <c r="I606" s="581">
        <v>4362</v>
      </c>
      <c r="J606" s="339">
        <v>0</v>
      </c>
      <c r="K606" s="340">
        <v>0</v>
      </c>
      <c r="L606" s="339">
        <v>0</v>
      </c>
      <c r="M606" s="340">
        <v>0</v>
      </c>
      <c r="N606" s="341"/>
      <c r="O606" s="583"/>
      <c r="P606" s="339"/>
      <c r="Q606" s="583"/>
      <c r="R606" s="345"/>
      <c r="S606" s="346"/>
      <c r="T606" s="343"/>
      <c r="U606" s="344"/>
      <c r="V606" s="345"/>
      <c r="W606" s="346"/>
      <c r="X606" s="339"/>
      <c r="Y606" s="344"/>
      <c r="Z606" s="345"/>
      <c r="AA606" s="342"/>
      <c r="AB606" s="339"/>
      <c r="AC606" s="344"/>
      <c r="AD606" s="345"/>
      <c r="AE606" s="346"/>
      <c r="AF606" s="343"/>
      <c r="AG606" s="344"/>
      <c r="AH606" s="345"/>
      <c r="AI606" s="342"/>
      <c r="AJ606" s="345"/>
      <c r="AK606" s="344"/>
      <c r="AL606" s="345"/>
      <c r="AM606" s="342"/>
      <c r="AN606" s="345"/>
      <c r="AO606" s="342"/>
    </row>
    <row r="607" spans="1:41" x14ac:dyDescent="0.2">
      <c r="A607" s="336" t="s">
        <v>75</v>
      </c>
      <c r="B607" s="354" t="s">
        <v>603</v>
      </c>
      <c r="C607" s="355"/>
      <c r="D607" s="419">
        <v>226930</v>
      </c>
      <c r="E607" s="423">
        <v>9</v>
      </c>
      <c r="F607" s="339">
        <v>1350</v>
      </c>
      <c r="G607" s="390">
        <v>1350</v>
      </c>
      <c r="H607" s="343">
        <v>3960</v>
      </c>
      <c r="I607" s="581">
        <v>3960</v>
      </c>
      <c r="J607" s="339">
        <v>0</v>
      </c>
      <c r="K607" s="340">
        <v>0</v>
      </c>
      <c r="L607" s="339">
        <v>0</v>
      </c>
      <c r="M607" s="340">
        <v>0</v>
      </c>
      <c r="N607" s="341"/>
      <c r="O607" s="583"/>
      <c r="P607" s="339"/>
      <c r="Q607" s="583"/>
      <c r="R607" s="345"/>
      <c r="S607" s="346"/>
      <c r="T607" s="343"/>
      <c r="U607" s="344"/>
      <c r="V607" s="345"/>
      <c r="W607" s="346"/>
      <c r="X607" s="339"/>
      <c r="Y607" s="344"/>
      <c r="Z607" s="345"/>
      <c r="AA607" s="342"/>
      <c r="AB607" s="339"/>
      <c r="AC607" s="344"/>
      <c r="AD607" s="345"/>
      <c r="AE607" s="346"/>
      <c r="AF607" s="343"/>
      <c r="AG607" s="344"/>
      <c r="AH607" s="345"/>
      <c r="AI607" s="342"/>
      <c r="AJ607" s="345"/>
      <c r="AK607" s="344"/>
      <c r="AL607" s="345"/>
      <c r="AM607" s="342"/>
      <c r="AN607" s="345"/>
      <c r="AO607" s="342"/>
    </row>
    <row r="608" spans="1:41" x14ac:dyDescent="0.2">
      <c r="A608" s="336" t="s">
        <v>75</v>
      </c>
      <c r="B608" s="349" t="s">
        <v>604</v>
      </c>
      <c r="C608" s="353"/>
      <c r="D608" s="419">
        <v>227225</v>
      </c>
      <c r="E608" s="422">
        <v>9</v>
      </c>
      <c r="F608" s="339">
        <v>2226</v>
      </c>
      <c r="G608" s="390">
        <v>2358</v>
      </c>
      <c r="H608" s="343">
        <v>4696</v>
      </c>
      <c r="I608" s="581">
        <v>4906</v>
      </c>
      <c r="J608" s="339">
        <v>0</v>
      </c>
      <c r="K608" s="340">
        <v>0</v>
      </c>
      <c r="L608" s="339">
        <v>0</v>
      </c>
      <c r="M608" s="340">
        <v>0</v>
      </c>
      <c r="N608" s="341"/>
      <c r="O608" s="344"/>
      <c r="P608" s="339"/>
      <c r="Q608" s="344"/>
      <c r="R608" s="345"/>
      <c r="S608" s="346"/>
      <c r="T608" s="343"/>
      <c r="U608" s="344"/>
      <c r="V608" s="345"/>
      <c r="W608" s="346"/>
      <c r="X608" s="339"/>
      <c r="Y608" s="344"/>
      <c r="Z608" s="345"/>
      <c r="AA608" s="342"/>
      <c r="AB608" s="339"/>
      <c r="AC608" s="344"/>
      <c r="AD608" s="345"/>
      <c r="AE608" s="346"/>
      <c r="AF608" s="343"/>
      <c r="AG608" s="344"/>
      <c r="AH608" s="345"/>
      <c r="AI608" s="342"/>
      <c r="AJ608" s="345"/>
      <c r="AK608" s="344"/>
      <c r="AL608" s="345"/>
      <c r="AM608" s="342"/>
      <c r="AN608" s="345"/>
      <c r="AO608" s="342"/>
    </row>
    <row r="609" spans="1:41" x14ac:dyDescent="0.2">
      <c r="A609" s="336" t="s">
        <v>75</v>
      </c>
      <c r="B609" s="351" t="s">
        <v>605</v>
      </c>
      <c r="C609" s="338"/>
      <c r="D609" s="419">
        <v>227304</v>
      </c>
      <c r="E609" s="423">
        <v>9</v>
      </c>
      <c r="F609" s="339">
        <v>2346</v>
      </c>
      <c r="G609" s="390">
        <v>2470</v>
      </c>
      <c r="H609" s="343">
        <v>4380</v>
      </c>
      <c r="I609" s="581">
        <v>4620</v>
      </c>
      <c r="J609" s="339">
        <v>0</v>
      </c>
      <c r="K609" s="340">
        <v>0</v>
      </c>
      <c r="L609" s="339">
        <v>0</v>
      </c>
      <c r="M609" s="340">
        <v>0</v>
      </c>
      <c r="N609" s="341"/>
      <c r="O609" s="342"/>
      <c r="P609" s="343"/>
      <c r="Q609" s="344"/>
      <c r="R609" s="345"/>
      <c r="S609" s="346"/>
      <c r="T609" s="343"/>
      <c r="U609" s="344"/>
      <c r="V609" s="345"/>
      <c r="W609" s="346"/>
      <c r="X609" s="339"/>
      <c r="Y609" s="344"/>
      <c r="Z609" s="345"/>
      <c r="AA609" s="342"/>
      <c r="AB609" s="339"/>
      <c r="AC609" s="344"/>
      <c r="AD609" s="345"/>
      <c r="AE609" s="346"/>
      <c r="AF609" s="343"/>
      <c r="AG609" s="344"/>
      <c r="AH609" s="345"/>
      <c r="AI609" s="342"/>
      <c r="AJ609" s="345"/>
      <c r="AK609" s="344"/>
      <c r="AL609" s="345"/>
      <c r="AM609" s="342"/>
      <c r="AN609" s="345"/>
      <c r="AO609" s="342"/>
    </row>
    <row r="610" spans="1:41" x14ac:dyDescent="0.2">
      <c r="A610" s="336" t="s">
        <v>75</v>
      </c>
      <c r="B610" s="351" t="s">
        <v>606</v>
      </c>
      <c r="C610" s="338"/>
      <c r="D610" s="419">
        <v>227401</v>
      </c>
      <c r="E610" s="423">
        <v>9</v>
      </c>
      <c r="F610" s="339">
        <v>2490</v>
      </c>
      <c r="G610" s="340">
        <v>2580</v>
      </c>
      <c r="H610" s="339">
        <v>3840</v>
      </c>
      <c r="I610" s="340">
        <v>3990</v>
      </c>
      <c r="J610" s="339">
        <v>0</v>
      </c>
      <c r="K610" s="340">
        <v>0</v>
      </c>
      <c r="L610" s="339">
        <v>0</v>
      </c>
      <c r="M610" s="340">
        <v>0</v>
      </c>
      <c r="N610" s="341"/>
      <c r="O610" s="342"/>
      <c r="P610" s="343"/>
      <c r="Q610" s="344"/>
      <c r="R610" s="345"/>
      <c r="S610" s="346"/>
      <c r="T610" s="343"/>
      <c r="U610" s="344"/>
      <c r="V610" s="345"/>
      <c r="W610" s="346"/>
      <c r="X610" s="339"/>
      <c r="Y610" s="344"/>
      <c r="Z610" s="345"/>
      <c r="AA610" s="342"/>
      <c r="AB610" s="339"/>
      <c r="AC610" s="344"/>
      <c r="AD610" s="345"/>
      <c r="AE610" s="346"/>
      <c r="AF610" s="343"/>
      <c r="AG610" s="344"/>
      <c r="AH610" s="345"/>
      <c r="AI610" s="342"/>
      <c r="AJ610" s="345"/>
      <c r="AK610" s="344"/>
      <c r="AL610" s="345"/>
      <c r="AM610" s="342"/>
      <c r="AN610" s="345"/>
      <c r="AO610" s="342"/>
    </row>
    <row r="611" spans="1:41" x14ac:dyDescent="0.2">
      <c r="A611" s="336" t="s">
        <v>75</v>
      </c>
      <c r="B611" s="351" t="s">
        <v>607</v>
      </c>
      <c r="C611" s="338"/>
      <c r="D611" s="419">
        <v>228316</v>
      </c>
      <c r="E611" s="423">
        <v>9</v>
      </c>
      <c r="F611" s="339">
        <v>2516</v>
      </c>
      <c r="G611" s="340">
        <v>2560</v>
      </c>
      <c r="H611" s="339">
        <v>4291</v>
      </c>
      <c r="I611" s="340">
        <v>4418</v>
      </c>
      <c r="J611" s="339">
        <v>0</v>
      </c>
      <c r="K611" s="340">
        <v>0</v>
      </c>
      <c r="L611" s="339">
        <v>0</v>
      </c>
      <c r="M611" s="340">
        <v>0</v>
      </c>
      <c r="N611" s="341"/>
      <c r="O611" s="342"/>
      <c r="P611" s="343"/>
      <c r="Q611" s="344"/>
      <c r="R611" s="345"/>
      <c r="S611" s="346"/>
      <c r="T611" s="343"/>
      <c r="U611" s="344"/>
      <c r="V611" s="345"/>
      <c r="W611" s="346"/>
      <c r="X611" s="339"/>
      <c r="Y611" s="344"/>
      <c r="Z611" s="345"/>
      <c r="AA611" s="342"/>
      <c r="AB611" s="339"/>
      <c r="AC611" s="344"/>
      <c r="AD611" s="345"/>
      <c r="AE611" s="346"/>
      <c r="AF611" s="343"/>
      <c r="AG611" s="344"/>
      <c r="AH611" s="345"/>
      <c r="AI611" s="342"/>
      <c r="AJ611" s="345"/>
      <c r="AK611" s="344"/>
      <c r="AL611" s="345"/>
      <c r="AM611" s="342"/>
      <c r="AN611" s="345"/>
      <c r="AO611" s="342"/>
    </row>
    <row r="612" spans="1:41" x14ac:dyDescent="0.2">
      <c r="A612" s="336" t="s">
        <v>75</v>
      </c>
      <c r="B612" s="351" t="s">
        <v>608</v>
      </c>
      <c r="C612" s="338"/>
      <c r="D612" s="419">
        <v>228608</v>
      </c>
      <c r="E612" s="423">
        <v>9</v>
      </c>
      <c r="F612" s="339">
        <v>2718</v>
      </c>
      <c r="G612" s="340">
        <v>2718</v>
      </c>
      <c r="H612" s="339">
        <v>7020</v>
      </c>
      <c r="I612" s="340">
        <v>7020</v>
      </c>
      <c r="J612" s="339">
        <v>0</v>
      </c>
      <c r="K612" s="340">
        <v>0</v>
      </c>
      <c r="L612" s="339">
        <v>0</v>
      </c>
      <c r="M612" s="340">
        <v>0</v>
      </c>
      <c r="N612" s="341"/>
      <c r="O612" s="342"/>
      <c r="P612" s="343"/>
      <c r="Q612" s="344"/>
      <c r="R612" s="345"/>
      <c r="S612" s="346"/>
      <c r="T612" s="343"/>
      <c r="U612" s="344"/>
      <c r="V612" s="345"/>
      <c r="W612" s="346"/>
      <c r="X612" s="339"/>
      <c r="Y612" s="344"/>
      <c r="Z612" s="345"/>
      <c r="AA612" s="342"/>
      <c r="AB612" s="339"/>
      <c r="AC612" s="344"/>
      <c r="AD612" s="345"/>
      <c r="AE612" s="346"/>
      <c r="AF612" s="343"/>
      <c r="AG612" s="344"/>
      <c r="AH612" s="345"/>
      <c r="AI612" s="342"/>
      <c r="AJ612" s="345"/>
      <c r="AK612" s="344"/>
      <c r="AL612" s="345"/>
      <c r="AM612" s="342"/>
      <c r="AN612" s="345"/>
      <c r="AO612" s="342"/>
    </row>
    <row r="613" spans="1:41" x14ac:dyDescent="0.2">
      <c r="A613" s="336" t="s">
        <v>75</v>
      </c>
      <c r="B613" s="351" t="s">
        <v>609</v>
      </c>
      <c r="C613" s="338"/>
      <c r="D613" s="419">
        <v>228699</v>
      </c>
      <c r="E613" s="423">
        <v>9</v>
      </c>
      <c r="F613" s="339">
        <v>2020</v>
      </c>
      <c r="G613" s="340">
        <v>2410</v>
      </c>
      <c r="H613" s="339">
        <v>3018</v>
      </c>
      <c r="I613" s="340">
        <v>4322</v>
      </c>
      <c r="J613" s="339">
        <v>0</v>
      </c>
      <c r="K613" s="340">
        <v>0</v>
      </c>
      <c r="L613" s="339">
        <v>0</v>
      </c>
      <c r="M613" s="340">
        <v>0</v>
      </c>
      <c r="N613" s="341"/>
      <c r="O613" s="342"/>
      <c r="P613" s="343"/>
      <c r="Q613" s="344"/>
      <c r="R613" s="345"/>
      <c r="S613" s="346"/>
      <c r="T613" s="343"/>
      <c r="U613" s="344"/>
      <c r="V613" s="345"/>
      <c r="W613" s="346"/>
      <c r="X613" s="339"/>
      <c r="Y613" s="344"/>
      <c r="Z613" s="345"/>
      <c r="AA613" s="342"/>
      <c r="AB613" s="339"/>
      <c r="AC613" s="344"/>
      <c r="AD613" s="345"/>
      <c r="AE613" s="346"/>
      <c r="AF613" s="343"/>
      <c r="AG613" s="344"/>
      <c r="AH613" s="345"/>
      <c r="AI613" s="342"/>
      <c r="AJ613" s="345"/>
      <c r="AK613" s="344"/>
      <c r="AL613" s="345"/>
      <c r="AM613" s="342"/>
      <c r="AN613" s="345"/>
      <c r="AO613" s="342"/>
    </row>
    <row r="614" spans="1:41" x14ac:dyDescent="0.2">
      <c r="A614" s="336" t="s">
        <v>75</v>
      </c>
      <c r="B614" s="351" t="s">
        <v>610</v>
      </c>
      <c r="C614" s="353"/>
      <c r="D614" s="419">
        <v>229319</v>
      </c>
      <c r="E614" s="423">
        <v>9</v>
      </c>
      <c r="F614" s="339">
        <v>4290</v>
      </c>
      <c r="G614" s="340">
        <v>4064</v>
      </c>
      <c r="H614" s="339">
        <v>10124</v>
      </c>
      <c r="I614" s="340">
        <v>9000</v>
      </c>
      <c r="J614" s="339">
        <v>0</v>
      </c>
      <c r="K614" s="340">
        <v>0</v>
      </c>
      <c r="L614" s="339">
        <v>0</v>
      </c>
      <c r="M614" s="340">
        <v>0</v>
      </c>
      <c r="N614" s="341"/>
      <c r="O614" s="342"/>
      <c r="P614" s="343"/>
      <c r="Q614" s="344"/>
      <c r="R614" s="345"/>
      <c r="S614" s="346"/>
      <c r="T614" s="343"/>
      <c r="U614" s="344"/>
      <c r="V614" s="345"/>
      <c r="W614" s="346"/>
      <c r="X614" s="339"/>
      <c r="Y614" s="344"/>
      <c r="Z614" s="345"/>
      <c r="AA614" s="342"/>
      <c r="AB614" s="339"/>
      <c r="AC614" s="344"/>
      <c r="AD614" s="345"/>
      <c r="AE614" s="346"/>
      <c r="AF614" s="343"/>
      <c r="AG614" s="344"/>
      <c r="AH614" s="345"/>
      <c r="AI614" s="342"/>
      <c r="AJ614" s="345"/>
      <c r="AK614" s="344"/>
      <c r="AL614" s="345"/>
      <c r="AM614" s="342"/>
      <c r="AN614" s="345"/>
      <c r="AO614" s="342"/>
    </row>
    <row r="615" spans="1:41" x14ac:dyDescent="0.2">
      <c r="A615" s="336" t="s">
        <v>75</v>
      </c>
      <c r="B615" s="337" t="s">
        <v>611</v>
      </c>
      <c r="C615" s="358"/>
      <c r="D615" s="424">
        <v>229504</v>
      </c>
      <c r="E615" s="356">
        <v>9</v>
      </c>
      <c r="F615" s="339">
        <v>2478</v>
      </c>
      <c r="G615" s="340">
        <v>2632</v>
      </c>
      <c r="H615" s="339">
        <v>5850</v>
      </c>
      <c r="I615" s="340">
        <v>6240</v>
      </c>
      <c r="J615" s="339">
        <v>0</v>
      </c>
      <c r="K615" s="340">
        <v>0</v>
      </c>
      <c r="L615" s="339">
        <v>0</v>
      </c>
      <c r="M615" s="340">
        <v>0</v>
      </c>
      <c r="N615" s="341"/>
      <c r="O615" s="342"/>
      <c r="P615" s="343"/>
      <c r="Q615" s="344"/>
      <c r="R615" s="345"/>
      <c r="S615" s="346"/>
      <c r="T615" s="343"/>
      <c r="U615" s="344"/>
      <c r="V615" s="345"/>
      <c r="W615" s="346"/>
      <c r="X615" s="339"/>
      <c r="Y615" s="344"/>
      <c r="Z615" s="345"/>
      <c r="AA615" s="342"/>
      <c r="AB615" s="339"/>
      <c r="AC615" s="344"/>
      <c r="AD615" s="345"/>
      <c r="AE615" s="346"/>
      <c r="AF615" s="343"/>
      <c r="AG615" s="344"/>
      <c r="AH615" s="345"/>
      <c r="AI615" s="342"/>
      <c r="AJ615" s="345"/>
      <c r="AK615" s="344"/>
      <c r="AL615" s="345"/>
      <c r="AM615" s="342"/>
      <c r="AN615" s="345"/>
      <c r="AO615" s="342"/>
    </row>
    <row r="616" spans="1:41" x14ac:dyDescent="0.2">
      <c r="A616" s="336" t="s">
        <v>75</v>
      </c>
      <c r="B616" s="351" t="s">
        <v>612</v>
      </c>
      <c r="C616" s="338"/>
      <c r="D616" s="419">
        <v>229540</v>
      </c>
      <c r="E616" s="423">
        <v>9</v>
      </c>
      <c r="F616" s="339">
        <v>3202</v>
      </c>
      <c r="G616" s="340">
        <v>3146</v>
      </c>
      <c r="H616" s="339">
        <v>4110</v>
      </c>
      <c r="I616" s="340">
        <v>4182</v>
      </c>
      <c r="J616" s="339">
        <v>0</v>
      </c>
      <c r="K616" s="340">
        <v>0</v>
      </c>
      <c r="L616" s="339">
        <v>0</v>
      </c>
      <c r="M616" s="340">
        <v>0</v>
      </c>
      <c r="N616" s="341"/>
      <c r="O616" s="342"/>
      <c r="P616" s="343"/>
      <c r="Q616" s="344"/>
      <c r="R616" s="345"/>
      <c r="S616" s="346"/>
      <c r="T616" s="343"/>
      <c r="U616" s="344"/>
      <c r="V616" s="345"/>
      <c r="W616" s="346"/>
      <c r="X616" s="339"/>
      <c r="Y616" s="344"/>
      <c r="Z616" s="345"/>
      <c r="AA616" s="342"/>
      <c r="AB616" s="339"/>
      <c r="AC616" s="344"/>
      <c r="AD616" s="345"/>
      <c r="AE616" s="346"/>
      <c r="AF616" s="343"/>
      <c r="AG616" s="344"/>
      <c r="AH616" s="345"/>
      <c r="AI616" s="342"/>
      <c r="AJ616" s="345"/>
      <c r="AK616" s="344"/>
      <c r="AL616" s="345"/>
      <c r="AM616" s="342"/>
      <c r="AN616" s="345"/>
      <c r="AO616" s="342"/>
    </row>
    <row r="617" spans="1:41" x14ac:dyDescent="0.2">
      <c r="A617" s="336" t="s">
        <v>75</v>
      </c>
      <c r="B617" s="351" t="s">
        <v>613</v>
      </c>
      <c r="C617" s="338"/>
      <c r="D617" s="419">
        <v>229799</v>
      </c>
      <c r="E617" s="423">
        <v>9</v>
      </c>
      <c r="F617" s="339">
        <v>2178</v>
      </c>
      <c r="G617" s="340">
        <v>2178</v>
      </c>
      <c r="H617" s="339">
        <v>4900</v>
      </c>
      <c r="I617" s="340">
        <v>4900</v>
      </c>
      <c r="J617" s="339">
        <v>0</v>
      </c>
      <c r="K617" s="340">
        <v>0</v>
      </c>
      <c r="L617" s="339">
        <v>0</v>
      </c>
      <c r="M617" s="340">
        <v>0</v>
      </c>
      <c r="N617" s="341"/>
      <c r="O617" s="342"/>
      <c r="P617" s="343"/>
      <c r="Q617" s="344"/>
      <c r="R617" s="345"/>
      <c r="S617" s="346"/>
      <c r="T617" s="343"/>
      <c r="U617" s="344"/>
      <c r="V617" s="345"/>
      <c r="W617" s="346"/>
      <c r="X617" s="339"/>
      <c r="Y617" s="344"/>
      <c r="Z617" s="345"/>
      <c r="AA617" s="342"/>
      <c r="AB617" s="339"/>
      <c r="AC617" s="344"/>
      <c r="AD617" s="345"/>
      <c r="AE617" s="346"/>
      <c r="AF617" s="343"/>
      <c r="AG617" s="344"/>
      <c r="AH617" s="345"/>
      <c r="AI617" s="342"/>
      <c r="AJ617" s="345"/>
      <c r="AK617" s="344"/>
      <c r="AL617" s="345"/>
      <c r="AM617" s="342"/>
      <c r="AN617" s="345"/>
      <c r="AO617" s="342"/>
    </row>
    <row r="618" spans="1:41" x14ac:dyDescent="0.2">
      <c r="A618" s="336" t="s">
        <v>75</v>
      </c>
      <c r="B618" s="351" t="s">
        <v>614</v>
      </c>
      <c r="C618" s="338"/>
      <c r="D618" s="419">
        <v>229841</v>
      </c>
      <c r="E618" s="423">
        <v>9</v>
      </c>
      <c r="F618" s="339">
        <v>2328</v>
      </c>
      <c r="G618" s="340">
        <v>2688</v>
      </c>
      <c r="H618" s="339">
        <v>4860</v>
      </c>
      <c r="I618" s="340">
        <v>5220</v>
      </c>
      <c r="J618" s="339">
        <v>0</v>
      </c>
      <c r="K618" s="340">
        <v>0</v>
      </c>
      <c r="L618" s="339">
        <v>0</v>
      </c>
      <c r="M618" s="340">
        <v>0</v>
      </c>
      <c r="N618" s="341"/>
      <c r="O618" s="342"/>
      <c r="P618" s="343"/>
      <c r="Q618" s="344"/>
      <c r="R618" s="345"/>
      <c r="S618" s="346"/>
      <c r="T618" s="343"/>
      <c r="U618" s="344"/>
      <c r="V618" s="345"/>
      <c r="W618" s="346"/>
      <c r="X618" s="339"/>
      <c r="Y618" s="344"/>
      <c r="Z618" s="345"/>
      <c r="AA618" s="342"/>
      <c r="AB618" s="339"/>
      <c r="AC618" s="344"/>
      <c r="AD618" s="345"/>
      <c r="AE618" s="346"/>
      <c r="AF618" s="343"/>
      <c r="AG618" s="344"/>
      <c r="AH618" s="345"/>
      <c r="AI618" s="342"/>
      <c r="AJ618" s="345"/>
      <c r="AK618" s="344"/>
      <c r="AL618" s="345"/>
      <c r="AM618" s="342"/>
      <c r="AN618" s="345"/>
      <c r="AO618" s="342"/>
    </row>
    <row r="619" spans="1:41" x14ac:dyDescent="0.2">
      <c r="A619" s="336" t="s">
        <v>75</v>
      </c>
      <c r="B619" s="351" t="s">
        <v>615</v>
      </c>
      <c r="C619" s="338"/>
      <c r="D619" s="419">
        <v>223922</v>
      </c>
      <c r="E619" s="423">
        <v>10</v>
      </c>
      <c r="F619" s="339">
        <v>2702</v>
      </c>
      <c r="G619" s="340">
        <v>2918</v>
      </c>
      <c r="H619" s="339">
        <v>4140</v>
      </c>
      <c r="I619" s="340">
        <v>4318</v>
      </c>
      <c r="J619" s="339">
        <v>0</v>
      </c>
      <c r="K619" s="340">
        <v>0</v>
      </c>
      <c r="L619" s="339">
        <v>0</v>
      </c>
      <c r="M619" s="340">
        <v>0</v>
      </c>
      <c r="N619" s="341"/>
      <c r="O619" s="342"/>
      <c r="P619" s="343"/>
      <c r="Q619" s="344"/>
      <c r="R619" s="345"/>
      <c r="S619" s="346"/>
      <c r="T619" s="343"/>
      <c r="U619" s="344"/>
      <c r="V619" s="345"/>
      <c r="W619" s="346"/>
      <c r="X619" s="339"/>
      <c r="Y619" s="344"/>
      <c r="Z619" s="345"/>
      <c r="AA619" s="342"/>
      <c r="AB619" s="339"/>
      <c r="AC619" s="344"/>
      <c r="AD619" s="345"/>
      <c r="AE619" s="346"/>
      <c r="AF619" s="343"/>
      <c r="AG619" s="344"/>
      <c r="AH619" s="345"/>
      <c r="AI619" s="342"/>
      <c r="AJ619" s="345"/>
      <c r="AK619" s="344"/>
      <c r="AL619" s="345"/>
      <c r="AM619" s="342"/>
      <c r="AN619" s="345"/>
      <c r="AO619" s="342"/>
    </row>
    <row r="620" spans="1:41" x14ac:dyDescent="0.2">
      <c r="A620" s="336" t="s">
        <v>75</v>
      </c>
      <c r="B620" s="351" t="s">
        <v>616</v>
      </c>
      <c r="C620" s="338"/>
      <c r="D620" s="419">
        <v>224891</v>
      </c>
      <c r="E620" s="423">
        <v>10</v>
      </c>
      <c r="F620" s="339">
        <v>2840</v>
      </c>
      <c r="G620" s="340">
        <v>2840</v>
      </c>
      <c r="H620" s="339">
        <v>3255</v>
      </c>
      <c r="I620" s="340">
        <v>3303</v>
      </c>
      <c r="J620" s="339">
        <v>0</v>
      </c>
      <c r="K620" s="340">
        <v>0</v>
      </c>
      <c r="L620" s="339">
        <v>0</v>
      </c>
      <c r="M620" s="340">
        <v>0</v>
      </c>
      <c r="N620" s="341"/>
      <c r="O620" s="342"/>
      <c r="P620" s="343"/>
      <c r="Q620" s="344"/>
      <c r="R620" s="345"/>
      <c r="S620" s="346"/>
      <c r="T620" s="343"/>
      <c r="U620" s="344"/>
      <c r="V620" s="345"/>
      <c r="W620" s="346"/>
      <c r="X620" s="339"/>
      <c r="Y620" s="344"/>
      <c r="Z620" s="345"/>
      <c r="AA620" s="342"/>
      <c r="AB620" s="339"/>
      <c r="AC620" s="344"/>
      <c r="AD620" s="345"/>
      <c r="AE620" s="346"/>
      <c r="AF620" s="343"/>
      <c r="AG620" s="344"/>
      <c r="AH620" s="345"/>
      <c r="AI620" s="342"/>
      <c r="AJ620" s="345"/>
      <c r="AK620" s="344"/>
      <c r="AL620" s="345"/>
      <c r="AM620" s="342"/>
      <c r="AN620" s="345"/>
      <c r="AO620" s="342"/>
    </row>
    <row r="621" spans="1:41" x14ac:dyDescent="0.2">
      <c r="A621" s="336" t="s">
        <v>75</v>
      </c>
      <c r="B621" s="351" t="s">
        <v>617</v>
      </c>
      <c r="C621" s="338"/>
      <c r="D621" s="419">
        <v>224961</v>
      </c>
      <c r="E621" s="423">
        <v>10</v>
      </c>
      <c r="F621" s="339">
        <v>1900</v>
      </c>
      <c r="G621" s="340">
        <v>1900</v>
      </c>
      <c r="H621" s="339">
        <v>4150</v>
      </c>
      <c r="I621" s="340">
        <v>4150</v>
      </c>
      <c r="J621" s="339">
        <v>0</v>
      </c>
      <c r="K621" s="340">
        <v>0</v>
      </c>
      <c r="L621" s="339">
        <v>0</v>
      </c>
      <c r="M621" s="340">
        <v>0</v>
      </c>
      <c r="N621" s="341"/>
      <c r="O621" s="342"/>
      <c r="P621" s="343"/>
      <c r="Q621" s="344"/>
      <c r="R621" s="345"/>
      <c r="S621" s="346"/>
      <c r="T621" s="343"/>
      <c r="U621" s="344"/>
      <c r="V621" s="345"/>
      <c r="W621" s="346"/>
      <c r="X621" s="339"/>
      <c r="Y621" s="344"/>
      <c r="Z621" s="345"/>
      <c r="AA621" s="342"/>
      <c r="AB621" s="339"/>
      <c r="AC621" s="344"/>
      <c r="AD621" s="345"/>
      <c r="AE621" s="346"/>
      <c r="AF621" s="343"/>
      <c r="AG621" s="344"/>
      <c r="AH621" s="345"/>
      <c r="AI621" s="342"/>
      <c r="AJ621" s="345"/>
      <c r="AK621" s="344"/>
      <c r="AL621" s="345"/>
      <c r="AM621" s="342"/>
      <c r="AN621" s="345"/>
      <c r="AO621" s="342"/>
    </row>
    <row r="622" spans="1:41" x14ac:dyDescent="0.2">
      <c r="A622" s="336" t="s">
        <v>75</v>
      </c>
      <c r="B622" s="337" t="s">
        <v>618</v>
      </c>
      <c r="C622" s="358"/>
      <c r="D622" s="424">
        <v>226107</v>
      </c>
      <c r="E622" s="356">
        <v>10</v>
      </c>
      <c r="F622" s="339">
        <v>3954</v>
      </c>
      <c r="G622" s="340">
        <v>3968</v>
      </c>
      <c r="H622" s="339">
        <v>13180</v>
      </c>
      <c r="I622" s="340">
        <v>14410</v>
      </c>
      <c r="J622" s="339">
        <v>0</v>
      </c>
      <c r="K622" s="340">
        <v>0</v>
      </c>
      <c r="L622" s="339">
        <v>0</v>
      </c>
      <c r="M622" s="340">
        <v>0</v>
      </c>
      <c r="N622" s="341"/>
      <c r="O622" s="342"/>
      <c r="P622" s="343"/>
      <c r="Q622" s="344"/>
      <c r="R622" s="345"/>
      <c r="S622" s="346"/>
      <c r="T622" s="343"/>
      <c r="U622" s="344"/>
      <c r="V622" s="345"/>
      <c r="W622" s="346"/>
      <c r="X622" s="339"/>
      <c r="Y622" s="344"/>
      <c r="Z622" s="345"/>
      <c r="AA622" s="342"/>
      <c r="AB622" s="339"/>
      <c r="AC622" s="344"/>
      <c r="AD622" s="345"/>
      <c r="AE622" s="346"/>
      <c r="AF622" s="343"/>
      <c r="AG622" s="344"/>
      <c r="AH622" s="345"/>
      <c r="AI622" s="342"/>
      <c r="AJ622" s="345"/>
      <c r="AK622" s="344"/>
      <c r="AL622" s="345"/>
      <c r="AM622" s="342"/>
      <c r="AN622" s="345"/>
      <c r="AO622" s="342"/>
    </row>
    <row r="623" spans="1:41" x14ac:dyDescent="0.2">
      <c r="A623" s="336" t="s">
        <v>75</v>
      </c>
      <c r="B623" s="357" t="s">
        <v>620</v>
      </c>
      <c r="C623" s="358"/>
      <c r="D623" s="427" t="s">
        <v>621</v>
      </c>
      <c r="E623" s="356">
        <v>10</v>
      </c>
      <c r="F623" s="339">
        <v>1952</v>
      </c>
      <c r="G623" s="340">
        <v>1980</v>
      </c>
      <c r="H623" s="339">
        <v>7008</v>
      </c>
      <c r="I623" s="340">
        <v>10380</v>
      </c>
      <c r="J623" s="339">
        <v>0</v>
      </c>
      <c r="K623" s="340">
        <v>0</v>
      </c>
      <c r="L623" s="339">
        <v>0</v>
      </c>
      <c r="M623" s="340">
        <v>0</v>
      </c>
      <c r="N623" s="341"/>
      <c r="O623" s="342"/>
      <c r="P623" s="343"/>
      <c r="Q623" s="344"/>
      <c r="R623" s="345"/>
      <c r="S623" s="346"/>
      <c r="T623" s="343"/>
      <c r="U623" s="344"/>
      <c r="V623" s="345"/>
      <c r="W623" s="346"/>
      <c r="X623" s="339"/>
      <c r="Y623" s="344"/>
      <c r="Z623" s="345"/>
      <c r="AA623" s="342"/>
      <c r="AB623" s="339"/>
      <c r="AC623" s="344"/>
      <c r="AD623" s="345"/>
      <c r="AE623" s="346"/>
      <c r="AF623" s="343"/>
      <c r="AG623" s="344"/>
      <c r="AH623" s="345"/>
      <c r="AI623" s="342"/>
      <c r="AJ623" s="345"/>
      <c r="AK623" s="344"/>
      <c r="AL623" s="345"/>
      <c r="AM623" s="342"/>
      <c r="AN623" s="345"/>
      <c r="AO623" s="342"/>
    </row>
    <row r="624" spans="1:41" x14ac:dyDescent="0.2">
      <c r="A624" s="336" t="s">
        <v>75</v>
      </c>
      <c r="B624" s="351" t="s">
        <v>622</v>
      </c>
      <c r="C624" s="338"/>
      <c r="D624" s="419">
        <v>227386</v>
      </c>
      <c r="E624" s="423">
        <v>10</v>
      </c>
      <c r="F624" s="339">
        <v>2220</v>
      </c>
      <c r="G624" s="340">
        <v>2260</v>
      </c>
      <c r="H624" s="339">
        <v>4050</v>
      </c>
      <c r="I624" s="340">
        <v>4050</v>
      </c>
      <c r="J624" s="339">
        <v>0</v>
      </c>
      <c r="K624" s="340">
        <v>0</v>
      </c>
      <c r="L624" s="339">
        <v>0</v>
      </c>
      <c r="M624" s="340">
        <v>0</v>
      </c>
      <c r="N624" s="341"/>
      <c r="O624" s="342"/>
      <c r="P624" s="343"/>
      <c r="Q624" s="344"/>
      <c r="R624" s="345"/>
      <c r="S624" s="346"/>
      <c r="T624" s="343"/>
      <c r="U624" s="344"/>
      <c r="V624" s="345"/>
      <c r="W624" s="346"/>
      <c r="X624" s="339"/>
      <c r="Y624" s="344"/>
      <c r="Z624" s="345"/>
      <c r="AA624" s="342"/>
      <c r="AB624" s="339"/>
      <c r="AC624" s="344"/>
      <c r="AD624" s="345"/>
      <c r="AE624" s="346"/>
      <c r="AF624" s="343"/>
      <c r="AG624" s="344"/>
      <c r="AH624" s="345"/>
      <c r="AI624" s="342"/>
      <c r="AJ624" s="345"/>
      <c r="AK624" s="344"/>
      <c r="AL624" s="345"/>
      <c r="AM624" s="342"/>
      <c r="AN624" s="345"/>
      <c r="AO624" s="342"/>
    </row>
    <row r="625" spans="1:41" x14ac:dyDescent="0.2">
      <c r="A625" s="336" t="s">
        <v>75</v>
      </c>
      <c r="B625" s="351" t="s">
        <v>623</v>
      </c>
      <c r="C625" s="338"/>
      <c r="D625" s="419">
        <v>227687</v>
      </c>
      <c r="E625" s="423">
        <v>10</v>
      </c>
      <c r="F625" s="339">
        <v>3330</v>
      </c>
      <c r="G625" s="340">
        <v>3330</v>
      </c>
      <c r="H625" s="339">
        <v>3125</v>
      </c>
      <c r="I625" s="340">
        <v>4830</v>
      </c>
      <c r="J625" s="339">
        <v>0</v>
      </c>
      <c r="K625" s="340">
        <v>0</v>
      </c>
      <c r="L625" s="339">
        <v>0</v>
      </c>
      <c r="M625" s="340">
        <v>0</v>
      </c>
      <c r="N625" s="341"/>
      <c r="O625" s="342"/>
      <c r="P625" s="343"/>
      <c r="Q625" s="344"/>
      <c r="R625" s="345"/>
      <c r="S625" s="346"/>
      <c r="T625" s="343"/>
      <c r="U625" s="344"/>
      <c r="V625" s="345"/>
      <c r="W625" s="346"/>
      <c r="X625" s="339"/>
      <c r="Y625" s="344"/>
      <c r="Z625" s="345"/>
      <c r="AA625" s="342"/>
      <c r="AB625" s="339"/>
      <c r="AC625" s="344"/>
      <c r="AD625" s="345"/>
      <c r="AE625" s="346"/>
      <c r="AF625" s="343"/>
      <c r="AG625" s="344"/>
      <c r="AH625" s="345"/>
      <c r="AI625" s="342"/>
      <c r="AJ625" s="345"/>
      <c r="AK625" s="344"/>
      <c r="AL625" s="345"/>
      <c r="AM625" s="342"/>
      <c r="AN625" s="345"/>
      <c r="AO625" s="342"/>
    </row>
    <row r="626" spans="1:41" x14ac:dyDescent="0.2">
      <c r="A626" s="336" t="s">
        <v>75</v>
      </c>
      <c r="B626" s="351" t="s">
        <v>624</v>
      </c>
      <c r="C626" s="338"/>
      <c r="D626" s="419">
        <v>382911</v>
      </c>
      <c r="E626" s="423">
        <v>10</v>
      </c>
      <c r="F626" s="339">
        <v>2052</v>
      </c>
      <c r="G626" s="340">
        <v>2262</v>
      </c>
      <c r="H626" s="339">
        <v>4332</v>
      </c>
      <c r="I626" s="340">
        <v>4332</v>
      </c>
      <c r="J626" s="339">
        <v>0</v>
      </c>
      <c r="K626" s="340">
        <v>0</v>
      </c>
      <c r="L626" s="339">
        <v>0</v>
      </c>
      <c r="M626" s="340">
        <v>0</v>
      </c>
      <c r="N626" s="341"/>
      <c r="O626" s="342"/>
      <c r="P626" s="343"/>
      <c r="Q626" s="344"/>
      <c r="R626" s="345"/>
      <c r="S626" s="346"/>
      <c r="T626" s="343"/>
      <c r="U626" s="344"/>
      <c r="V626" s="345"/>
      <c r="W626" s="346"/>
      <c r="X626" s="339"/>
      <c r="Y626" s="344"/>
      <c r="Z626" s="345"/>
      <c r="AA626" s="342"/>
      <c r="AB626" s="339"/>
      <c r="AC626" s="344"/>
      <c r="AD626" s="345"/>
      <c r="AE626" s="346"/>
      <c r="AF626" s="343"/>
      <c r="AG626" s="344"/>
      <c r="AH626" s="345"/>
      <c r="AI626" s="342"/>
      <c r="AJ626" s="345"/>
      <c r="AK626" s="344"/>
      <c r="AL626" s="345"/>
      <c r="AM626" s="342"/>
      <c r="AN626" s="345"/>
      <c r="AO626" s="342"/>
    </row>
    <row r="627" spans="1:41" x14ac:dyDescent="0.2">
      <c r="A627" s="336" t="s">
        <v>75</v>
      </c>
      <c r="B627" s="351" t="s">
        <v>625</v>
      </c>
      <c r="C627" s="338"/>
      <c r="D627" s="419">
        <v>408394</v>
      </c>
      <c r="E627" s="423">
        <v>10</v>
      </c>
      <c r="F627" s="339">
        <v>4200</v>
      </c>
      <c r="G627" s="340">
        <v>4200</v>
      </c>
      <c r="H627" s="339">
        <v>9000</v>
      </c>
      <c r="I627" s="340">
        <v>9000</v>
      </c>
      <c r="J627" s="339">
        <v>0</v>
      </c>
      <c r="K627" s="340">
        <v>0</v>
      </c>
      <c r="L627" s="339">
        <v>0</v>
      </c>
      <c r="M627" s="340">
        <v>0</v>
      </c>
      <c r="N627" s="341"/>
      <c r="O627" s="342"/>
      <c r="P627" s="343"/>
      <c r="Q627" s="344"/>
      <c r="R627" s="345"/>
      <c r="S627" s="346"/>
      <c r="T627" s="343"/>
      <c r="U627" s="344"/>
      <c r="V627" s="345"/>
      <c r="W627" s="346"/>
      <c r="X627" s="339"/>
      <c r="Y627" s="344"/>
      <c r="Z627" s="345"/>
      <c r="AA627" s="342"/>
      <c r="AB627" s="339"/>
      <c r="AC627" s="344"/>
      <c r="AD627" s="345"/>
      <c r="AE627" s="346"/>
      <c r="AF627" s="343"/>
      <c r="AG627" s="344"/>
      <c r="AH627" s="345"/>
      <c r="AI627" s="342"/>
      <c r="AJ627" s="345"/>
      <c r="AK627" s="344"/>
      <c r="AL627" s="345"/>
      <c r="AM627" s="342"/>
      <c r="AN627" s="345"/>
      <c r="AO627" s="342"/>
    </row>
    <row r="628" spans="1:41" x14ac:dyDescent="0.2">
      <c r="A628" s="336" t="s">
        <v>75</v>
      </c>
      <c r="B628" s="337" t="s">
        <v>626</v>
      </c>
      <c r="C628" s="358"/>
      <c r="D628" s="424">
        <v>229328</v>
      </c>
      <c r="E628" s="356">
        <v>10</v>
      </c>
      <c r="F628" s="339">
        <v>3804</v>
      </c>
      <c r="G628" s="340">
        <v>3796</v>
      </c>
      <c r="H628" s="339">
        <v>9000</v>
      </c>
      <c r="I628" s="340">
        <v>9000</v>
      </c>
      <c r="J628" s="339">
        <v>0</v>
      </c>
      <c r="K628" s="340">
        <v>0</v>
      </c>
      <c r="L628" s="339">
        <v>0</v>
      </c>
      <c r="M628" s="340">
        <v>0</v>
      </c>
      <c r="N628" s="341"/>
      <c r="O628" s="342"/>
      <c r="P628" s="343"/>
      <c r="Q628" s="344"/>
      <c r="R628" s="345"/>
      <c r="S628" s="346"/>
      <c r="T628" s="343"/>
      <c r="U628" s="344"/>
      <c r="V628" s="345"/>
      <c r="W628" s="346"/>
      <c r="X628" s="339"/>
      <c r="Y628" s="344"/>
      <c r="Z628" s="345"/>
      <c r="AA628" s="342"/>
      <c r="AB628" s="339"/>
      <c r="AC628" s="344"/>
      <c r="AD628" s="345"/>
      <c r="AE628" s="346"/>
      <c r="AF628" s="343"/>
      <c r="AG628" s="344"/>
      <c r="AH628" s="345"/>
      <c r="AI628" s="342"/>
      <c r="AJ628" s="345"/>
      <c r="AK628" s="344"/>
      <c r="AL628" s="345"/>
      <c r="AM628" s="342"/>
      <c r="AN628" s="345"/>
      <c r="AO628" s="342"/>
    </row>
    <row r="629" spans="1:41" x14ac:dyDescent="0.2">
      <c r="A629" s="336" t="s">
        <v>75</v>
      </c>
      <c r="B629" s="337" t="s">
        <v>627</v>
      </c>
      <c r="C629" s="338"/>
      <c r="D629" s="419">
        <v>229832</v>
      </c>
      <c r="E629" s="423">
        <v>10</v>
      </c>
      <c r="F629" s="339">
        <v>2370</v>
      </c>
      <c r="G629" s="340">
        <v>2440</v>
      </c>
      <c r="H629" s="339">
        <v>4230</v>
      </c>
      <c r="I629" s="340">
        <v>4530</v>
      </c>
      <c r="J629" s="339">
        <v>0</v>
      </c>
      <c r="K629" s="340">
        <v>0</v>
      </c>
      <c r="L629" s="339">
        <v>0</v>
      </c>
      <c r="M629" s="340">
        <v>0</v>
      </c>
      <c r="N629" s="341"/>
      <c r="O629" s="342"/>
      <c r="P629" s="343"/>
      <c r="Q629" s="344"/>
      <c r="R629" s="345"/>
      <c r="S629" s="346"/>
      <c r="T629" s="343"/>
      <c r="U629" s="344"/>
      <c r="V629" s="345"/>
      <c r="W629" s="346"/>
      <c r="X629" s="339"/>
      <c r="Y629" s="344"/>
      <c r="Z629" s="345"/>
      <c r="AA629" s="342"/>
      <c r="AB629" s="339"/>
      <c r="AC629" s="344"/>
      <c r="AD629" s="345"/>
      <c r="AE629" s="346"/>
      <c r="AF629" s="343"/>
      <c r="AG629" s="344"/>
      <c r="AH629" s="345"/>
      <c r="AI629" s="342"/>
      <c r="AJ629" s="345"/>
      <c r="AK629" s="344"/>
      <c r="AL629" s="345"/>
      <c r="AM629" s="342"/>
      <c r="AN629" s="345"/>
      <c r="AO629" s="342"/>
    </row>
    <row r="630" spans="1:41" x14ac:dyDescent="0.2">
      <c r="A630" s="336" t="s">
        <v>75</v>
      </c>
      <c r="B630" s="349" t="s">
        <v>628</v>
      </c>
      <c r="C630" s="374"/>
      <c r="D630" s="419">
        <v>223214</v>
      </c>
      <c r="E630" s="350">
        <v>15</v>
      </c>
      <c r="F630" s="339">
        <v>6505</v>
      </c>
      <c r="G630" s="340">
        <v>6837</v>
      </c>
      <c r="H630" s="339">
        <v>17355</v>
      </c>
      <c r="I630" s="340">
        <v>18420</v>
      </c>
      <c r="J630" s="339">
        <v>5888.4</v>
      </c>
      <c r="K630" s="340">
        <v>6238.8</v>
      </c>
      <c r="L630" s="339">
        <v>13328.4</v>
      </c>
      <c r="M630" s="340">
        <v>14662.8</v>
      </c>
      <c r="N630" s="341"/>
      <c r="O630" s="342"/>
      <c r="P630" s="343"/>
      <c r="Q630" s="344"/>
      <c r="R630" s="345">
        <v>20610</v>
      </c>
      <c r="S630" s="346">
        <v>19685</v>
      </c>
      <c r="T630" s="343">
        <v>36330</v>
      </c>
      <c r="U630" s="344">
        <v>35405</v>
      </c>
      <c r="V630" s="345">
        <v>28092</v>
      </c>
      <c r="W630" s="346">
        <v>25919</v>
      </c>
      <c r="X630" s="339">
        <v>41052</v>
      </c>
      <c r="Y630" s="344">
        <v>38879</v>
      </c>
      <c r="Z630" s="345"/>
      <c r="AA630" s="342"/>
      <c r="AB630" s="339"/>
      <c r="AC630" s="344"/>
      <c r="AD630" s="345"/>
      <c r="AE630" s="346"/>
      <c r="AF630" s="343"/>
      <c r="AG630" s="344"/>
      <c r="AH630" s="345"/>
      <c r="AI630" s="342"/>
      <c r="AJ630" s="345"/>
      <c r="AK630" s="344"/>
      <c r="AL630" s="345"/>
      <c r="AM630" s="342"/>
      <c r="AN630" s="345"/>
      <c r="AO630" s="342"/>
    </row>
    <row r="631" spans="1:41" x14ac:dyDescent="0.2">
      <c r="A631" s="336" t="s">
        <v>75</v>
      </c>
      <c r="B631" s="349" t="s">
        <v>629</v>
      </c>
      <c r="C631" s="374"/>
      <c r="D631" s="419">
        <v>229337</v>
      </c>
      <c r="E631" s="350">
        <v>15</v>
      </c>
      <c r="F631" s="339">
        <v>8167</v>
      </c>
      <c r="G631" s="340">
        <v>8350</v>
      </c>
      <c r="H631" s="339">
        <v>17557</v>
      </c>
      <c r="I631" s="340">
        <v>17740</v>
      </c>
      <c r="J631" s="339">
        <v>8940</v>
      </c>
      <c r="K631" s="340">
        <v>11124</v>
      </c>
      <c r="L631" s="339">
        <v>16452</v>
      </c>
      <c r="M631" s="340">
        <v>23796</v>
      </c>
      <c r="N631" s="341"/>
      <c r="O631" s="342"/>
      <c r="P631" s="343"/>
      <c r="Q631" s="344"/>
      <c r="R631" s="345">
        <v>19564.8</v>
      </c>
      <c r="S631" s="346">
        <v>19565</v>
      </c>
      <c r="T631" s="343">
        <v>35284.799999999996</v>
      </c>
      <c r="U631" s="344">
        <v>35285</v>
      </c>
      <c r="V631" s="345"/>
      <c r="W631" s="346"/>
      <c r="X631" s="339"/>
      <c r="Y631" s="344"/>
      <c r="Z631" s="345">
        <v>11012.4</v>
      </c>
      <c r="AA631" s="342">
        <v>11012</v>
      </c>
      <c r="AB631" s="339">
        <v>18524.399999999998</v>
      </c>
      <c r="AC631" s="344">
        <v>18524</v>
      </c>
      <c r="AD631" s="345"/>
      <c r="AE631" s="346"/>
      <c r="AF631" s="343"/>
      <c r="AG631" s="344"/>
      <c r="AH631" s="345"/>
      <c r="AI631" s="342"/>
      <c r="AJ631" s="345"/>
      <c r="AK631" s="344"/>
      <c r="AL631" s="345"/>
      <c r="AM631" s="342"/>
      <c r="AN631" s="345"/>
      <c r="AO631" s="342"/>
    </row>
    <row r="632" spans="1:41" x14ac:dyDescent="0.2">
      <c r="A632" s="336" t="s">
        <v>75</v>
      </c>
      <c r="B632" s="337" t="s">
        <v>630</v>
      </c>
      <c r="C632" s="338"/>
      <c r="D632" s="419">
        <v>228909</v>
      </c>
      <c r="E632" s="350">
        <v>15</v>
      </c>
      <c r="F632" s="339">
        <v>0</v>
      </c>
      <c r="G632" s="340">
        <v>0</v>
      </c>
      <c r="H632" s="339">
        <v>0</v>
      </c>
      <c r="I632" s="340">
        <v>0</v>
      </c>
      <c r="J632" s="339">
        <v>5127.5999999999995</v>
      </c>
      <c r="K632" s="340">
        <v>5688</v>
      </c>
      <c r="L632" s="339">
        <v>13623.6</v>
      </c>
      <c r="M632" s="340">
        <v>15168</v>
      </c>
      <c r="N632" s="341"/>
      <c r="O632" s="342"/>
      <c r="P632" s="343"/>
      <c r="Q632" s="344"/>
      <c r="R632" s="345">
        <v>22713.599999999999</v>
      </c>
      <c r="S632" s="346">
        <v>22714</v>
      </c>
      <c r="T632" s="343">
        <v>40832.400000000001</v>
      </c>
      <c r="U632" s="344">
        <v>40832</v>
      </c>
      <c r="V632" s="345"/>
      <c r="W632" s="346"/>
      <c r="X632" s="339"/>
      <c r="Y632" s="344"/>
      <c r="Z632" s="345"/>
      <c r="AA632" s="342"/>
      <c r="AB632" s="339"/>
      <c r="AC632" s="344"/>
      <c r="AD632" s="345"/>
      <c r="AE632" s="346"/>
      <c r="AF632" s="343"/>
      <c r="AG632" s="344"/>
      <c r="AH632" s="345">
        <v>22713.599999999999</v>
      </c>
      <c r="AI632" s="342">
        <v>22714</v>
      </c>
      <c r="AJ632" s="345">
        <v>40832.400000000001</v>
      </c>
      <c r="AK632" s="344">
        <v>40832</v>
      </c>
      <c r="AL632" s="345"/>
      <c r="AM632" s="342"/>
      <c r="AN632" s="345"/>
      <c r="AO632" s="342"/>
    </row>
    <row r="633" spans="1:41" x14ac:dyDescent="0.2">
      <c r="A633" s="336" t="s">
        <v>75</v>
      </c>
      <c r="B633" s="337" t="s">
        <v>631</v>
      </c>
      <c r="C633" s="338"/>
      <c r="D633" s="419">
        <v>229300</v>
      </c>
      <c r="E633" s="350">
        <v>15</v>
      </c>
      <c r="F633" s="339">
        <v>6985</v>
      </c>
      <c r="G633" s="340">
        <v>6985</v>
      </c>
      <c r="H633" s="339">
        <v>22855</v>
      </c>
      <c r="I633" s="340">
        <v>23995</v>
      </c>
      <c r="J633" s="339">
        <v>6250.8</v>
      </c>
      <c r="K633" s="340">
        <v>6250.8</v>
      </c>
      <c r="L633" s="339">
        <v>17962.8</v>
      </c>
      <c r="M633" s="340">
        <v>18874.8</v>
      </c>
      <c r="N633" s="341"/>
      <c r="O633" s="342"/>
      <c r="P633" s="343"/>
      <c r="Q633" s="344"/>
      <c r="R633" s="345">
        <v>18862.8</v>
      </c>
      <c r="S633" s="346">
        <v>18863</v>
      </c>
      <c r="T633" s="343">
        <v>34582.799999999996</v>
      </c>
      <c r="U633" s="344">
        <v>34583</v>
      </c>
      <c r="V633" s="345">
        <v>25191.599999999999</v>
      </c>
      <c r="W633" s="346">
        <v>25192</v>
      </c>
      <c r="X633" s="339">
        <v>38151.599999999999</v>
      </c>
      <c r="Y633" s="344">
        <v>38152</v>
      </c>
      <c r="Z633" s="345"/>
      <c r="AA633" s="342"/>
      <c r="AB633" s="339"/>
      <c r="AC633" s="344"/>
      <c r="AD633" s="345"/>
      <c r="AE633" s="346"/>
      <c r="AF633" s="343"/>
      <c r="AG633" s="344"/>
      <c r="AH633" s="345"/>
      <c r="AI633" s="342"/>
      <c r="AJ633" s="345"/>
      <c r="AK633" s="344"/>
      <c r="AL633" s="345"/>
      <c r="AM633" s="342"/>
      <c r="AN633" s="345"/>
      <c r="AO633" s="342"/>
    </row>
    <row r="634" spans="1:41" x14ac:dyDescent="0.2">
      <c r="A634" s="336" t="s">
        <v>75</v>
      </c>
      <c r="B634" s="337" t="s">
        <v>632</v>
      </c>
      <c r="C634" s="338"/>
      <c r="D634" s="419">
        <v>228644</v>
      </c>
      <c r="E634" s="350">
        <v>15</v>
      </c>
      <c r="F634" s="339">
        <v>7186</v>
      </c>
      <c r="G634" s="340">
        <v>7184</v>
      </c>
      <c r="H634" s="339">
        <v>18766</v>
      </c>
      <c r="I634" s="340">
        <v>19904</v>
      </c>
      <c r="J634" s="339">
        <v>7653.5999999999995</v>
      </c>
      <c r="K634" s="340">
        <v>6823.2</v>
      </c>
      <c r="L634" s="339">
        <v>17085.599999999999</v>
      </c>
      <c r="M634" s="340">
        <v>17167.2</v>
      </c>
      <c r="N634" s="341"/>
      <c r="O634" s="342"/>
      <c r="P634" s="343"/>
      <c r="Q634" s="344"/>
      <c r="R634" s="345">
        <v>20538</v>
      </c>
      <c r="S634" s="346">
        <v>20538</v>
      </c>
      <c r="T634" s="343">
        <v>37826.400000000001</v>
      </c>
      <c r="U634" s="344">
        <v>37826</v>
      </c>
      <c r="V634" s="345">
        <v>22268.399999999998</v>
      </c>
      <c r="W634" s="346">
        <v>23132</v>
      </c>
      <c r="X634" s="339">
        <v>35228.400000000001</v>
      </c>
      <c r="Y634" s="344">
        <v>36092</v>
      </c>
      <c r="Z634" s="345"/>
      <c r="AA634" s="342"/>
      <c r="AB634" s="339"/>
      <c r="AC634" s="344"/>
      <c r="AD634" s="345"/>
      <c r="AE634" s="346"/>
      <c r="AF634" s="343"/>
      <c r="AG634" s="344"/>
      <c r="AH634" s="345"/>
      <c r="AI634" s="342"/>
      <c r="AJ634" s="345"/>
      <c r="AK634" s="344"/>
      <c r="AL634" s="345"/>
      <c r="AM634" s="342"/>
      <c r="AN634" s="345"/>
      <c r="AO634" s="342"/>
    </row>
    <row r="635" spans="1:41" x14ac:dyDescent="0.2">
      <c r="A635" s="336" t="s">
        <v>75</v>
      </c>
      <c r="B635" s="337" t="s">
        <v>633</v>
      </c>
      <c r="C635" s="338"/>
      <c r="D635" s="419">
        <v>416801</v>
      </c>
      <c r="E635" s="350">
        <v>15</v>
      </c>
      <c r="F635" s="339">
        <v>3932</v>
      </c>
      <c r="G635" s="340">
        <v>3932</v>
      </c>
      <c r="H635" s="339">
        <v>13322</v>
      </c>
      <c r="I635" s="340">
        <v>14462</v>
      </c>
      <c r="J635" s="339">
        <v>0</v>
      </c>
      <c r="K635" s="340">
        <v>0</v>
      </c>
      <c r="L635" s="339">
        <v>0</v>
      </c>
      <c r="M635" s="340">
        <v>0</v>
      </c>
      <c r="N635" s="341"/>
      <c r="O635" s="342"/>
      <c r="P635" s="343"/>
      <c r="Q635" s="344"/>
      <c r="R635" s="345"/>
      <c r="S635" s="346"/>
      <c r="T635" s="343"/>
      <c r="U635" s="344"/>
      <c r="V635" s="345"/>
      <c r="W635" s="346"/>
      <c r="X635" s="339"/>
      <c r="Y635" s="344"/>
      <c r="Z635" s="345"/>
      <c r="AA635" s="342"/>
      <c r="AB635" s="339"/>
      <c r="AC635" s="344"/>
      <c r="AD635" s="345"/>
      <c r="AE635" s="346"/>
      <c r="AF635" s="343"/>
      <c r="AG635" s="344"/>
      <c r="AH635" s="345"/>
      <c r="AI635" s="342"/>
      <c r="AJ635" s="345"/>
      <c r="AK635" s="344"/>
      <c r="AL635" s="345"/>
      <c r="AM635" s="342"/>
      <c r="AN635" s="345"/>
      <c r="AO635" s="342"/>
    </row>
    <row r="636" spans="1:41" x14ac:dyDescent="0.2">
      <c r="A636" s="336" t="s">
        <v>75</v>
      </c>
      <c r="B636" s="337" t="s">
        <v>634</v>
      </c>
      <c r="C636" s="338"/>
      <c r="D636" s="419">
        <v>228653</v>
      </c>
      <c r="E636" s="350">
        <v>15</v>
      </c>
      <c r="F636" s="339">
        <v>7219</v>
      </c>
      <c r="G636" s="340">
        <v>7219</v>
      </c>
      <c r="H636" s="339">
        <v>16519</v>
      </c>
      <c r="I636" s="340">
        <v>16519</v>
      </c>
      <c r="J636" s="339">
        <v>4640.3999999999996</v>
      </c>
      <c r="K636" s="340">
        <v>4640.3999999999996</v>
      </c>
      <c r="L636" s="339">
        <v>12080.4</v>
      </c>
      <c r="M636" s="340">
        <v>12080.4</v>
      </c>
      <c r="N636" s="341"/>
      <c r="O636" s="342"/>
      <c r="P636" s="343"/>
      <c r="Q636" s="344"/>
      <c r="R636" s="345">
        <v>18055.2</v>
      </c>
      <c r="S636" s="346">
        <v>18055</v>
      </c>
      <c r="T636" s="343">
        <v>33775.199999999997</v>
      </c>
      <c r="U636" s="344">
        <v>33775</v>
      </c>
      <c r="V636" s="345"/>
      <c r="W636" s="346"/>
      <c r="X636" s="339"/>
      <c r="Y636" s="344"/>
      <c r="Z636" s="345"/>
      <c r="AA636" s="342"/>
      <c r="AB636" s="339"/>
      <c r="AC636" s="344"/>
      <c r="AD636" s="345"/>
      <c r="AE636" s="346"/>
      <c r="AF636" s="343"/>
      <c r="AG636" s="344"/>
      <c r="AH636" s="345"/>
      <c r="AI636" s="342"/>
      <c r="AJ636" s="345"/>
      <c r="AK636" s="344"/>
      <c r="AL636" s="345"/>
      <c r="AM636" s="342"/>
      <c r="AN636" s="345"/>
      <c r="AO636" s="342"/>
    </row>
    <row r="637" spans="1:41" x14ac:dyDescent="0.2">
      <c r="A637" s="336" t="s">
        <v>75</v>
      </c>
      <c r="B637" s="337" t="s">
        <v>635</v>
      </c>
      <c r="C637" s="338"/>
      <c r="D637" s="419">
        <v>228635</v>
      </c>
      <c r="E637" s="350">
        <v>15</v>
      </c>
      <c r="F637" s="339">
        <v>4689</v>
      </c>
      <c r="G637" s="340">
        <v>5172</v>
      </c>
      <c r="H637" s="339">
        <v>13989</v>
      </c>
      <c r="I637" s="340">
        <v>14472</v>
      </c>
      <c r="J637" s="339">
        <v>5169.5999999999995</v>
      </c>
      <c r="K637" s="340">
        <v>5409.5999999999995</v>
      </c>
      <c r="L637" s="339">
        <v>12609.6</v>
      </c>
      <c r="M637" s="340">
        <v>12849.6</v>
      </c>
      <c r="N637" s="341"/>
      <c r="O637" s="342"/>
      <c r="P637" s="343"/>
      <c r="Q637" s="344"/>
      <c r="R637" s="345">
        <v>20677.2</v>
      </c>
      <c r="S637" s="346">
        <v>20677</v>
      </c>
      <c r="T637" s="343">
        <v>36397.199999999997</v>
      </c>
      <c r="U637" s="344">
        <v>36397</v>
      </c>
      <c r="V637" s="345"/>
      <c r="W637" s="346"/>
      <c r="X637" s="339"/>
      <c r="Y637" s="344"/>
      <c r="Z637" s="345"/>
      <c r="AA637" s="342"/>
      <c r="AB637" s="339"/>
      <c r="AC637" s="344"/>
      <c r="AD637" s="345"/>
      <c r="AE637" s="346"/>
      <c r="AF637" s="343"/>
      <c r="AG637" s="344"/>
      <c r="AH637" s="345"/>
      <c r="AI637" s="342"/>
      <c r="AJ637" s="345"/>
      <c r="AK637" s="344"/>
      <c r="AL637" s="345"/>
      <c r="AM637" s="342"/>
      <c r="AN637" s="345"/>
      <c r="AO637" s="342"/>
    </row>
    <row r="638" spans="1:41" x14ac:dyDescent="0.2">
      <c r="A638" s="336" t="s">
        <v>75</v>
      </c>
      <c r="B638" s="349" t="s">
        <v>638</v>
      </c>
      <c r="C638" s="374" t="s">
        <v>639</v>
      </c>
      <c r="D638" s="427" t="s">
        <v>621</v>
      </c>
      <c r="E638" s="350">
        <v>99</v>
      </c>
      <c r="F638" s="339">
        <v>6600</v>
      </c>
      <c r="G638" s="340">
        <v>7350</v>
      </c>
      <c r="H638" s="339">
        <v>15900</v>
      </c>
      <c r="I638" s="340">
        <v>17880</v>
      </c>
      <c r="J638" s="339">
        <v>6480</v>
      </c>
      <c r="K638" s="340">
        <v>7080</v>
      </c>
      <c r="L638" s="339">
        <v>13920</v>
      </c>
      <c r="M638" s="340">
        <v>15504</v>
      </c>
      <c r="N638" s="341"/>
      <c r="O638" s="342"/>
      <c r="P638" s="343"/>
      <c r="Q638" s="344"/>
      <c r="R638" s="345"/>
      <c r="S638" s="346"/>
      <c r="T638" s="343"/>
      <c r="U638" s="344"/>
      <c r="V638" s="345"/>
      <c r="W638" s="346"/>
      <c r="X638" s="339"/>
      <c r="Y638" s="344"/>
      <c r="Z638" s="345"/>
      <c r="AA638" s="342"/>
      <c r="AB638" s="339"/>
      <c r="AC638" s="344"/>
      <c r="AD638" s="345"/>
      <c r="AE638" s="346"/>
      <c r="AF638" s="343"/>
      <c r="AG638" s="344"/>
      <c r="AH638" s="345"/>
      <c r="AI638" s="342"/>
      <c r="AJ638" s="345"/>
      <c r="AK638" s="344"/>
      <c r="AL638" s="345"/>
      <c r="AM638" s="342"/>
      <c r="AN638" s="345"/>
      <c r="AO638" s="342"/>
    </row>
    <row r="639" spans="1:41" x14ac:dyDescent="0.2">
      <c r="A639" s="569" t="s">
        <v>140</v>
      </c>
      <c r="B639" s="376" t="s">
        <v>674</v>
      </c>
      <c r="C639" s="377"/>
      <c r="D639" s="480">
        <v>232186</v>
      </c>
      <c r="E639" s="379">
        <v>1</v>
      </c>
      <c r="F639" s="257">
        <v>9266</v>
      </c>
      <c r="G639" s="261">
        <v>9620</v>
      </c>
      <c r="H639" s="257">
        <v>26744</v>
      </c>
      <c r="I639" s="261">
        <f>25154+2610</f>
        <v>27764</v>
      </c>
      <c r="J639" s="257">
        <v>11264</v>
      </c>
      <c r="K639" s="261">
        <v>11690</v>
      </c>
      <c r="L639" s="257">
        <v>26606</v>
      </c>
      <c r="M639" s="261">
        <v>27620</v>
      </c>
      <c r="N639" s="283">
        <v>23720</v>
      </c>
      <c r="O639" s="258">
        <v>24623</v>
      </c>
      <c r="P639" s="259">
        <v>38112</v>
      </c>
      <c r="Q639" s="261">
        <v>39561</v>
      </c>
      <c r="R639" s="260"/>
      <c r="S639" s="262"/>
      <c r="T639" s="259"/>
      <c r="U639" s="261"/>
      <c r="V639" s="260"/>
      <c r="W639" s="262"/>
      <c r="X639" s="257"/>
      <c r="Y639" s="261"/>
      <c r="Z639" s="260"/>
      <c r="AA639" s="258"/>
      <c r="AB639" s="257"/>
      <c r="AC639" s="261"/>
      <c r="AD639" s="260"/>
      <c r="AE639" s="262"/>
      <c r="AF639" s="259"/>
      <c r="AG639" s="261"/>
      <c r="AH639" s="260"/>
      <c r="AI639" s="258"/>
      <c r="AJ639" s="260"/>
      <c r="AK639" s="261"/>
      <c r="AL639" s="260"/>
      <c r="AM639" s="258"/>
      <c r="AN639" s="260"/>
      <c r="AO639" s="258"/>
    </row>
    <row r="640" spans="1:41" x14ac:dyDescent="0.2">
      <c r="A640" s="375" t="s">
        <v>140</v>
      </c>
      <c r="B640" s="380" t="s">
        <v>675</v>
      </c>
      <c r="C640" s="381"/>
      <c r="D640" s="480">
        <v>232982</v>
      </c>
      <c r="E640" s="379">
        <v>1</v>
      </c>
      <c r="F640" s="257">
        <v>8144</v>
      </c>
      <c r="G640" s="261">
        <v>8450</v>
      </c>
      <c r="H640" s="257">
        <v>22484</v>
      </c>
      <c r="I640" s="261">
        <f>20101+3229</f>
        <v>23330</v>
      </c>
      <c r="J640" s="257">
        <v>9350</v>
      </c>
      <c r="K640" s="261">
        <v>9692</v>
      </c>
      <c r="L640" s="257">
        <v>23318</v>
      </c>
      <c r="M640" s="261">
        <v>24188</v>
      </c>
      <c r="N640" s="283"/>
      <c r="O640" s="258"/>
      <c r="P640" s="259"/>
      <c r="Q640" s="261"/>
      <c r="R640" s="260"/>
      <c r="S640" s="262"/>
      <c r="T640" s="259"/>
      <c r="U640" s="261"/>
      <c r="V640" s="260"/>
      <c r="W640" s="262"/>
      <c r="X640" s="257"/>
      <c r="Y640" s="261"/>
      <c r="Z640" s="260"/>
      <c r="AA640" s="258"/>
      <c r="AB640" s="257"/>
      <c r="AC640" s="261"/>
      <c r="AD640" s="260"/>
      <c r="AE640" s="262"/>
      <c r="AF640" s="259"/>
      <c r="AG640" s="261"/>
      <c r="AH640" s="260"/>
      <c r="AI640" s="258"/>
      <c r="AJ640" s="260"/>
      <c r="AK640" s="261"/>
      <c r="AL640" s="260"/>
      <c r="AM640" s="258"/>
      <c r="AN640" s="260"/>
      <c r="AO640" s="258"/>
    </row>
    <row r="641" spans="1:41" x14ac:dyDescent="0.2">
      <c r="A641" s="569" t="s">
        <v>140</v>
      </c>
      <c r="B641" s="382" t="s">
        <v>676</v>
      </c>
      <c r="C641" s="381"/>
      <c r="D641" s="480">
        <v>234076</v>
      </c>
      <c r="E641" s="379">
        <v>1</v>
      </c>
      <c r="F641" s="257">
        <v>11576</v>
      </c>
      <c r="G641" s="261">
        <v>12006</v>
      </c>
      <c r="H641" s="257">
        <v>36570</v>
      </c>
      <c r="I641" s="261">
        <f>36078+1940</f>
        <v>38018</v>
      </c>
      <c r="J641" s="257">
        <v>15098</v>
      </c>
      <c r="K641" s="261">
        <v>15662</v>
      </c>
      <c r="L641" s="257">
        <v>25094</v>
      </c>
      <c r="M641" s="261">
        <v>25668</v>
      </c>
      <c r="N641" s="283">
        <v>44600</v>
      </c>
      <c r="O641" s="258">
        <v>46400</v>
      </c>
      <c r="P641" s="259">
        <v>49600</v>
      </c>
      <c r="Q641" s="261">
        <v>51400</v>
      </c>
      <c r="R641" s="260">
        <v>41337</v>
      </c>
      <c r="S641" s="262">
        <v>43218</v>
      </c>
      <c r="T641" s="259">
        <v>51009</v>
      </c>
      <c r="U641" s="261">
        <v>53322</v>
      </c>
      <c r="V641" s="260"/>
      <c r="W641" s="262"/>
      <c r="X641" s="257"/>
      <c r="Y641" s="261"/>
      <c r="Z641" s="260"/>
      <c r="AA641" s="258"/>
      <c r="AB641" s="257"/>
      <c r="AC641" s="261"/>
      <c r="AD641" s="260"/>
      <c r="AE641" s="262"/>
      <c r="AF641" s="259"/>
      <c r="AG641" s="261"/>
      <c r="AH641" s="260"/>
      <c r="AI641" s="258"/>
      <c r="AJ641" s="260"/>
      <c r="AK641" s="261"/>
      <c r="AL641" s="260"/>
      <c r="AM641" s="258"/>
      <c r="AN641" s="260"/>
      <c r="AO641" s="258"/>
    </row>
    <row r="642" spans="1:41" x14ac:dyDescent="0.2">
      <c r="A642" s="569" t="s">
        <v>140</v>
      </c>
      <c r="B642" s="382" t="s">
        <v>677</v>
      </c>
      <c r="C642" s="381"/>
      <c r="D642" s="480">
        <v>233921</v>
      </c>
      <c r="E642" s="379">
        <v>1</v>
      </c>
      <c r="F642" s="257">
        <v>10509</v>
      </c>
      <c r="G642" s="261">
        <v>10923</v>
      </c>
      <c r="H642" s="257">
        <v>24480</v>
      </c>
      <c r="I642" s="261">
        <f>24242+1673</f>
        <v>25915</v>
      </c>
      <c r="J642" s="257">
        <v>11705</v>
      </c>
      <c r="K642" s="261">
        <v>12413</v>
      </c>
      <c r="L642" s="257">
        <v>21723</v>
      </c>
      <c r="M642" s="261">
        <v>23266</v>
      </c>
      <c r="N642" s="283"/>
      <c r="O642" s="258"/>
      <c r="P642" s="259"/>
      <c r="Q642" s="261"/>
      <c r="R642" s="260"/>
      <c r="S642" s="262"/>
      <c r="T642" s="259"/>
      <c r="U642" s="261"/>
      <c r="V642" s="260"/>
      <c r="W642" s="262"/>
      <c r="X642" s="257"/>
      <c r="Y642" s="261"/>
      <c r="Z642" s="260"/>
      <c r="AA642" s="258"/>
      <c r="AB642" s="257"/>
      <c r="AC642" s="261"/>
      <c r="AD642" s="260"/>
      <c r="AE642" s="262"/>
      <c r="AF642" s="259"/>
      <c r="AG642" s="261"/>
      <c r="AH642" s="260"/>
      <c r="AI642" s="258"/>
      <c r="AJ642" s="260"/>
      <c r="AK642" s="261"/>
      <c r="AL642" s="260">
        <v>20636</v>
      </c>
      <c r="AM642" s="258">
        <v>21434</v>
      </c>
      <c r="AN642" s="260">
        <v>44608</v>
      </c>
      <c r="AO642" s="258">
        <v>46366</v>
      </c>
    </row>
    <row r="643" spans="1:41" x14ac:dyDescent="0.2">
      <c r="A643" s="569" t="s">
        <v>140</v>
      </c>
      <c r="B643" s="382" t="s">
        <v>678</v>
      </c>
      <c r="C643" s="381"/>
      <c r="D643" s="480">
        <v>231624</v>
      </c>
      <c r="E643" s="379">
        <v>2</v>
      </c>
      <c r="F643" s="257">
        <v>13132</v>
      </c>
      <c r="G643" s="261">
        <v>13570</v>
      </c>
      <c r="H643" s="257">
        <v>35962</v>
      </c>
      <c r="I643" s="261">
        <f>32552+4792</f>
        <v>37344</v>
      </c>
      <c r="J643" s="257">
        <v>10962</v>
      </c>
      <c r="K643" s="261">
        <v>11404</v>
      </c>
      <c r="L643" s="257">
        <v>24832</v>
      </c>
      <c r="M643" s="261">
        <v>25790</v>
      </c>
      <c r="N643" s="283">
        <v>26200</v>
      </c>
      <c r="O643" s="258">
        <v>27800</v>
      </c>
      <c r="P643" s="259">
        <v>36200</v>
      </c>
      <c r="Q643" s="261">
        <v>37800</v>
      </c>
      <c r="R643" s="260"/>
      <c r="S643" s="262"/>
      <c r="T643" s="259"/>
      <c r="U643" s="261"/>
      <c r="V643" s="260"/>
      <c r="W643" s="262"/>
      <c r="X643" s="257"/>
      <c r="Y643" s="261"/>
      <c r="Z643" s="260"/>
      <c r="AA643" s="258"/>
      <c r="AB643" s="257"/>
      <c r="AC643" s="261"/>
      <c r="AD643" s="260"/>
      <c r="AE643" s="262"/>
      <c r="AF643" s="259"/>
      <c r="AG643" s="261"/>
      <c r="AH643" s="260"/>
      <c r="AI643" s="258"/>
      <c r="AJ643" s="260"/>
      <c r="AK643" s="261"/>
      <c r="AL643" s="260"/>
      <c r="AM643" s="258"/>
      <c r="AN643" s="260"/>
      <c r="AO643" s="258"/>
    </row>
    <row r="644" spans="1:41" x14ac:dyDescent="0.2">
      <c r="A644" s="569" t="s">
        <v>140</v>
      </c>
      <c r="B644" s="380" t="s">
        <v>679</v>
      </c>
      <c r="C644" s="381"/>
      <c r="D644" s="480">
        <v>234030</v>
      </c>
      <c r="E644" s="379">
        <v>2</v>
      </c>
      <c r="F644" s="257">
        <v>9517</v>
      </c>
      <c r="G644" s="261">
        <v>9885</v>
      </c>
      <c r="H644" s="257">
        <v>22949</v>
      </c>
      <c r="I644" s="261">
        <f>21970+1942</f>
        <v>23912</v>
      </c>
      <c r="J644" s="257">
        <v>11084</v>
      </c>
      <c r="K644" s="261">
        <v>11521</v>
      </c>
      <c r="L644" s="257">
        <v>21304</v>
      </c>
      <c r="M644" s="261">
        <v>22197</v>
      </c>
      <c r="N644" s="283"/>
      <c r="O644" s="258"/>
      <c r="P644" s="259"/>
      <c r="Q644" s="261"/>
      <c r="R644" s="260">
        <v>29774</v>
      </c>
      <c r="S644" s="262">
        <v>30534</v>
      </c>
      <c r="T644" s="259">
        <v>44278</v>
      </c>
      <c r="U644" s="261">
        <v>45492</v>
      </c>
      <c r="V644" s="260">
        <v>33898</v>
      </c>
      <c r="W644" s="262">
        <v>37083</v>
      </c>
      <c r="X644" s="257">
        <v>58197</v>
      </c>
      <c r="Y644" s="261">
        <v>61918</v>
      </c>
      <c r="Z644" s="260">
        <v>24476</v>
      </c>
      <c r="AA644" s="258">
        <v>25380</v>
      </c>
      <c r="AB644" s="257">
        <v>34743</v>
      </c>
      <c r="AC644" s="261">
        <v>36070</v>
      </c>
      <c r="AD644" s="260"/>
      <c r="AE644" s="262"/>
      <c r="AF644" s="259"/>
      <c r="AG644" s="261"/>
      <c r="AH644" s="260"/>
      <c r="AI644" s="258"/>
      <c r="AJ644" s="260"/>
      <c r="AK644" s="261"/>
      <c r="AL644" s="260"/>
      <c r="AM644" s="258"/>
      <c r="AN644" s="260"/>
      <c r="AO644" s="258"/>
    </row>
    <row r="645" spans="1:41" x14ac:dyDescent="0.2">
      <c r="A645" s="569" t="s">
        <v>140</v>
      </c>
      <c r="B645" s="376" t="s">
        <v>680</v>
      </c>
      <c r="C645" s="381"/>
      <c r="D645" s="480">
        <v>232423</v>
      </c>
      <c r="E645" s="379">
        <v>3</v>
      </c>
      <c r="F645" s="257">
        <v>8448</v>
      </c>
      <c r="G645" s="261">
        <v>8808</v>
      </c>
      <c r="H645" s="257">
        <v>21738</v>
      </c>
      <c r="I645" s="261">
        <f>18850+3946</f>
        <v>22796</v>
      </c>
      <c r="J645" s="257">
        <v>8976</v>
      </c>
      <c r="K645" s="261">
        <v>9384</v>
      </c>
      <c r="L645" s="257">
        <v>24072</v>
      </c>
      <c r="M645" s="261">
        <v>25296</v>
      </c>
      <c r="N645" s="283"/>
      <c r="O645" s="258"/>
      <c r="P645" s="259"/>
      <c r="Q645" s="261"/>
      <c r="R645" s="260"/>
      <c r="S645" s="262"/>
      <c r="T645" s="259"/>
      <c r="U645" s="261"/>
      <c r="V645" s="260"/>
      <c r="W645" s="262"/>
      <c r="X645" s="257"/>
      <c r="Y645" s="261"/>
      <c r="Z645" s="260"/>
      <c r="AA645" s="258"/>
      <c r="AB645" s="257"/>
      <c r="AC645" s="261"/>
      <c r="AD645" s="260"/>
      <c r="AE645" s="262"/>
      <c r="AF645" s="259"/>
      <c r="AG645" s="261"/>
      <c r="AH645" s="260"/>
      <c r="AI645" s="258"/>
      <c r="AJ645" s="260"/>
      <c r="AK645" s="261"/>
      <c r="AL645" s="260"/>
      <c r="AM645" s="258"/>
      <c r="AN645" s="260"/>
      <c r="AO645" s="258"/>
    </row>
    <row r="646" spans="1:41" x14ac:dyDescent="0.2">
      <c r="A646" s="569" t="s">
        <v>140</v>
      </c>
      <c r="B646" s="380" t="s">
        <v>681</v>
      </c>
      <c r="C646" s="381"/>
      <c r="D646" s="480">
        <v>232937</v>
      </c>
      <c r="E646" s="379">
        <v>3</v>
      </c>
      <c r="F646" s="257">
        <v>6690</v>
      </c>
      <c r="G646" s="261">
        <v>6860</v>
      </c>
      <c r="H646" s="257">
        <v>20333</v>
      </c>
      <c r="I646" s="261">
        <f>17040+3320</f>
        <v>20360</v>
      </c>
      <c r="J646" s="257">
        <v>9319</v>
      </c>
      <c r="K646" s="261">
        <v>9388</v>
      </c>
      <c r="L646" s="257">
        <v>27103</v>
      </c>
      <c r="M646" s="261">
        <v>26812</v>
      </c>
      <c r="N646" s="283"/>
      <c r="O646" s="258"/>
      <c r="P646" s="259"/>
      <c r="Q646" s="261"/>
      <c r="R646" s="260"/>
      <c r="S646" s="262"/>
      <c r="T646" s="259"/>
      <c r="U646" s="261"/>
      <c r="V646" s="260"/>
      <c r="W646" s="262"/>
      <c r="X646" s="257"/>
      <c r="Y646" s="261"/>
      <c r="Z646" s="260"/>
      <c r="AA646" s="258"/>
      <c r="AB646" s="257"/>
      <c r="AC646" s="261"/>
      <c r="AD646" s="260"/>
      <c r="AE646" s="262"/>
      <c r="AF646" s="259"/>
      <c r="AG646" s="261"/>
      <c r="AH646" s="260"/>
      <c r="AI646" s="258"/>
      <c r="AJ646" s="260"/>
      <c r="AK646" s="261"/>
      <c r="AL646" s="260"/>
      <c r="AM646" s="258"/>
      <c r="AN646" s="260"/>
      <c r="AO646" s="258"/>
    </row>
    <row r="647" spans="1:41" x14ac:dyDescent="0.2">
      <c r="A647" s="569" t="s">
        <v>140</v>
      </c>
      <c r="B647" s="380" t="s">
        <v>682</v>
      </c>
      <c r="C647" s="381" t="s">
        <v>973</v>
      </c>
      <c r="D647" s="480">
        <v>232566</v>
      </c>
      <c r="E647" s="484">
        <v>4</v>
      </c>
      <c r="F647" s="257">
        <v>10530</v>
      </c>
      <c r="G647" s="261">
        <v>10890</v>
      </c>
      <c r="H647" s="257">
        <v>22380</v>
      </c>
      <c r="I647" s="261">
        <f>18510+4710</f>
        <v>23220</v>
      </c>
      <c r="J647" s="257">
        <v>9264</v>
      </c>
      <c r="K647" s="261">
        <v>9600</v>
      </c>
      <c r="L647" s="257">
        <v>21072</v>
      </c>
      <c r="M647" s="261">
        <v>21864</v>
      </c>
      <c r="N647" s="283"/>
      <c r="O647" s="258"/>
      <c r="P647" s="259"/>
      <c r="Q647" s="261"/>
      <c r="R647" s="260"/>
      <c r="S647" s="262"/>
      <c r="T647" s="259"/>
      <c r="U647" s="261"/>
      <c r="V647" s="260"/>
      <c r="W647" s="262"/>
      <c r="X647" s="257"/>
      <c r="Y647" s="261"/>
      <c r="Z647" s="260"/>
      <c r="AA647" s="258"/>
      <c r="AB647" s="257"/>
      <c r="AC647" s="261"/>
      <c r="AD647" s="260"/>
      <c r="AE647" s="262"/>
      <c r="AF647" s="259"/>
      <c r="AG647" s="261"/>
      <c r="AH647" s="260"/>
      <c r="AI647" s="258"/>
      <c r="AJ647" s="260"/>
      <c r="AK647" s="261"/>
      <c r="AL647" s="260"/>
      <c r="AM647" s="258"/>
      <c r="AN647" s="260"/>
      <c r="AO647" s="258"/>
    </row>
    <row r="648" spans="1:41" x14ac:dyDescent="0.2">
      <c r="A648" s="569" t="s">
        <v>140</v>
      </c>
      <c r="B648" s="380" t="s">
        <v>683</v>
      </c>
      <c r="C648" s="381" t="s">
        <v>973</v>
      </c>
      <c r="D648" s="480">
        <v>233277</v>
      </c>
      <c r="E648" s="379">
        <v>4</v>
      </c>
      <c r="F648" s="257">
        <v>8320</v>
      </c>
      <c r="G648" s="261">
        <v>8590</v>
      </c>
      <c r="H648" s="257">
        <v>19478</v>
      </c>
      <c r="I648" s="261">
        <f>17326+2834</f>
        <v>20160</v>
      </c>
      <c r="J648" s="257">
        <v>9074</v>
      </c>
      <c r="K648" s="261">
        <v>9370</v>
      </c>
      <c r="L648" s="257">
        <v>17762</v>
      </c>
      <c r="M648" s="261">
        <v>18384</v>
      </c>
      <c r="N648" s="283"/>
      <c r="O648" s="258"/>
      <c r="P648" s="259"/>
      <c r="Q648" s="261"/>
      <c r="R648" s="260"/>
      <c r="S648" s="262"/>
      <c r="T648" s="259"/>
      <c r="U648" s="261"/>
      <c r="V648" s="260"/>
      <c r="W648" s="262"/>
      <c r="X648" s="257"/>
      <c r="Y648" s="261"/>
      <c r="Z648" s="260"/>
      <c r="AA648" s="258"/>
      <c r="AB648" s="257"/>
      <c r="AC648" s="261"/>
      <c r="AD648" s="260"/>
      <c r="AE648" s="262"/>
      <c r="AF648" s="259"/>
      <c r="AG648" s="261"/>
      <c r="AH648" s="260"/>
      <c r="AI648" s="258"/>
      <c r="AJ648" s="260"/>
      <c r="AK648" s="261"/>
      <c r="AL648" s="260"/>
      <c r="AM648" s="258"/>
      <c r="AN648" s="260"/>
      <c r="AO648" s="258"/>
    </row>
    <row r="649" spans="1:41" x14ac:dyDescent="0.2">
      <c r="A649" s="569" t="s">
        <v>140</v>
      </c>
      <c r="B649" s="376" t="s">
        <v>684</v>
      </c>
      <c r="C649" s="381" t="s">
        <v>973</v>
      </c>
      <c r="D649" s="480">
        <v>234155</v>
      </c>
      <c r="E649" s="379">
        <v>4</v>
      </c>
      <c r="F649" s="257">
        <v>7090</v>
      </c>
      <c r="G649" s="261">
        <v>7420</v>
      </c>
      <c r="H649" s="257">
        <v>15988</v>
      </c>
      <c r="I649" s="261">
        <f>13704+2684</f>
        <v>16388</v>
      </c>
      <c r="J649" s="257">
        <v>8374</v>
      </c>
      <c r="K649" s="261">
        <v>9044</v>
      </c>
      <c r="L649" s="257">
        <v>16942</v>
      </c>
      <c r="M649" s="261">
        <v>17542</v>
      </c>
      <c r="N649" s="283"/>
      <c r="O649" s="258"/>
      <c r="P649" s="259"/>
      <c r="Q649" s="261"/>
      <c r="R649" s="260"/>
      <c r="S649" s="262"/>
      <c r="T649" s="259"/>
      <c r="U649" s="261"/>
      <c r="V649" s="260"/>
      <c r="W649" s="262"/>
      <c r="X649" s="257"/>
      <c r="Y649" s="261"/>
      <c r="Z649" s="260"/>
      <c r="AA649" s="258"/>
      <c r="AB649" s="257"/>
      <c r="AC649" s="261"/>
      <c r="AD649" s="260"/>
      <c r="AE649" s="262"/>
      <c r="AF649" s="259"/>
      <c r="AG649" s="261"/>
      <c r="AH649" s="260"/>
      <c r="AI649" s="258"/>
      <c r="AJ649" s="260"/>
      <c r="AK649" s="261"/>
      <c r="AL649" s="260"/>
      <c r="AM649" s="258"/>
      <c r="AN649" s="260"/>
      <c r="AO649" s="258"/>
    </row>
    <row r="650" spans="1:41" x14ac:dyDescent="0.2">
      <c r="A650" s="569" t="s">
        <v>140</v>
      </c>
      <c r="B650" s="380" t="s">
        <v>685</v>
      </c>
      <c r="C650" s="381" t="s">
        <v>1138</v>
      </c>
      <c r="D650" s="480">
        <v>231712</v>
      </c>
      <c r="E650" s="379">
        <v>5</v>
      </c>
      <c r="F650" s="257">
        <v>10084</v>
      </c>
      <c r="G650" s="261">
        <v>10572</v>
      </c>
      <c r="H650" s="257">
        <v>19306</v>
      </c>
      <c r="I650" s="261">
        <f>15794+4328</f>
        <v>20122</v>
      </c>
      <c r="J650" s="257"/>
      <c r="K650" s="261"/>
      <c r="L650" s="257"/>
      <c r="M650" s="261"/>
      <c r="N650" s="283"/>
      <c r="O650" s="258"/>
      <c r="P650" s="259"/>
      <c r="Q650" s="261"/>
      <c r="R650" s="260"/>
      <c r="S650" s="262"/>
      <c r="T650" s="259"/>
      <c r="U650" s="261"/>
      <c r="V650" s="260"/>
      <c r="W650" s="262"/>
      <c r="X650" s="257"/>
      <c r="Y650" s="261"/>
      <c r="Z650" s="260"/>
      <c r="AA650" s="258"/>
      <c r="AB650" s="257"/>
      <c r="AC650" s="261"/>
      <c r="AD650" s="260"/>
      <c r="AE650" s="262"/>
      <c r="AF650" s="259"/>
      <c r="AG650" s="261"/>
      <c r="AH650" s="260"/>
      <c r="AI650" s="258"/>
      <c r="AJ650" s="260"/>
      <c r="AK650" s="261"/>
      <c r="AL650" s="260"/>
      <c r="AM650" s="258"/>
      <c r="AN650" s="260"/>
      <c r="AO650" s="258"/>
    </row>
    <row r="651" spans="1:41" x14ac:dyDescent="0.2">
      <c r="A651" s="569" t="s">
        <v>140</v>
      </c>
      <c r="B651" s="376" t="s">
        <v>686</v>
      </c>
      <c r="C651" s="381" t="s">
        <v>973</v>
      </c>
      <c r="D651" s="480">
        <v>232681</v>
      </c>
      <c r="E651" s="379">
        <v>5</v>
      </c>
      <c r="F651" s="257">
        <v>8806</v>
      </c>
      <c r="G651" s="261">
        <v>9246</v>
      </c>
      <c r="H651" s="257">
        <v>20534</v>
      </c>
      <c r="I651" s="261">
        <f>18782+2778</f>
        <v>21560</v>
      </c>
      <c r="J651" s="257">
        <v>7290</v>
      </c>
      <c r="K651" s="261">
        <v>7668</v>
      </c>
      <c r="L651" s="257">
        <v>14490</v>
      </c>
      <c r="M651" s="261">
        <v>15228</v>
      </c>
      <c r="N651" s="283"/>
      <c r="O651" s="258"/>
      <c r="P651" s="259"/>
      <c r="Q651" s="261"/>
      <c r="R651" s="260"/>
      <c r="S651" s="262"/>
      <c r="T651" s="259"/>
      <c r="U651" s="261"/>
      <c r="V651" s="260"/>
      <c r="W651" s="262"/>
      <c r="X651" s="257"/>
      <c r="Y651" s="261"/>
      <c r="Z651" s="260"/>
      <c r="AA651" s="258"/>
      <c r="AB651" s="257"/>
      <c r="AC651" s="261"/>
      <c r="AD651" s="260"/>
      <c r="AE651" s="262"/>
      <c r="AF651" s="259"/>
      <c r="AG651" s="261"/>
      <c r="AH651" s="260"/>
      <c r="AI651" s="258"/>
      <c r="AJ651" s="260"/>
      <c r="AK651" s="261"/>
      <c r="AL651" s="260"/>
      <c r="AM651" s="258"/>
      <c r="AN651" s="260"/>
      <c r="AO651" s="258"/>
    </row>
    <row r="652" spans="1:41" x14ac:dyDescent="0.2">
      <c r="A652" s="569" t="s">
        <v>140</v>
      </c>
      <c r="B652" s="382" t="s">
        <v>687</v>
      </c>
      <c r="C652" s="377"/>
      <c r="D652" s="480">
        <v>233897</v>
      </c>
      <c r="E652" s="379">
        <v>6</v>
      </c>
      <c r="F652" s="257">
        <v>7721</v>
      </c>
      <c r="G652" s="261">
        <v>8107</v>
      </c>
      <c r="H652" s="257">
        <v>21336</v>
      </c>
      <c r="I652" s="261">
        <f>18943+3532</f>
        <v>22475</v>
      </c>
      <c r="J652" s="257"/>
      <c r="K652" s="261"/>
      <c r="L652" s="257"/>
      <c r="M652" s="261"/>
      <c r="N652" s="283"/>
      <c r="O652" s="258"/>
      <c r="P652" s="259"/>
      <c r="Q652" s="261"/>
      <c r="R652" s="260"/>
      <c r="S652" s="262"/>
      <c r="T652" s="259"/>
      <c r="U652" s="261"/>
      <c r="V652" s="260"/>
      <c r="W652" s="262"/>
      <c r="X652" s="257"/>
      <c r="Y652" s="261"/>
      <c r="Z652" s="260"/>
      <c r="AA652" s="258"/>
      <c r="AB652" s="257"/>
      <c r="AC652" s="261"/>
      <c r="AD652" s="260"/>
      <c r="AE652" s="262"/>
      <c r="AF652" s="259"/>
      <c r="AG652" s="261"/>
      <c r="AH652" s="260"/>
      <c r="AI652" s="258"/>
      <c r="AJ652" s="260"/>
      <c r="AK652" s="261"/>
      <c r="AL652" s="260"/>
      <c r="AM652" s="258"/>
      <c r="AN652" s="260"/>
      <c r="AO652" s="258"/>
    </row>
    <row r="653" spans="1:41" x14ac:dyDescent="0.2">
      <c r="A653" s="375" t="s">
        <v>140</v>
      </c>
      <c r="B653" s="376" t="s">
        <v>688</v>
      </c>
      <c r="C653" s="377"/>
      <c r="D653" s="480">
        <v>232414</v>
      </c>
      <c r="E653" s="383">
        <v>8</v>
      </c>
      <c r="F653" s="257">
        <v>3570</v>
      </c>
      <c r="G653" s="261">
        <v>3735</v>
      </c>
      <c r="H653" s="257">
        <v>9318</v>
      </c>
      <c r="I653" s="261">
        <f t="shared" ref="I653:I674" si="0">9484+14</f>
        <v>9498</v>
      </c>
      <c r="J653" s="257"/>
      <c r="K653" s="261"/>
      <c r="L653" s="257"/>
      <c r="M653" s="261"/>
      <c r="N653" s="283"/>
      <c r="O653" s="258"/>
      <c r="P653" s="259"/>
      <c r="Q653" s="261"/>
      <c r="R653" s="260"/>
      <c r="S653" s="262"/>
      <c r="T653" s="259"/>
      <c r="U653" s="261"/>
      <c r="V653" s="260"/>
      <c r="W653" s="262"/>
      <c r="X653" s="257"/>
      <c r="Y653" s="261"/>
      <c r="Z653" s="260"/>
      <c r="AA653" s="258"/>
      <c r="AB653" s="257"/>
      <c r="AC653" s="261"/>
      <c r="AD653" s="260"/>
      <c r="AE653" s="262"/>
      <c r="AF653" s="259"/>
      <c r="AG653" s="261"/>
      <c r="AH653" s="260"/>
      <c r="AI653" s="258"/>
      <c r="AJ653" s="260"/>
      <c r="AK653" s="261"/>
      <c r="AL653" s="260"/>
      <c r="AM653" s="258"/>
      <c r="AN653" s="260"/>
      <c r="AO653" s="258"/>
    </row>
    <row r="654" spans="1:41" x14ac:dyDescent="0.2">
      <c r="A654" s="375" t="s">
        <v>140</v>
      </c>
      <c r="B654" s="376" t="s">
        <v>689</v>
      </c>
      <c r="C654" s="377"/>
      <c r="D654" s="480">
        <v>232946</v>
      </c>
      <c r="E654" s="383">
        <v>8</v>
      </c>
      <c r="F654" s="257">
        <v>3570</v>
      </c>
      <c r="G654" s="261">
        <v>3735</v>
      </c>
      <c r="H654" s="257">
        <v>9318</v>
      </c>
      <c r="I654" s="261">
        <f t="shared" si="0"/>
        <v>9498</v>
      </c>
      <c r="J654" s="257"/>
      <c r="K654" s="261"/>
      <c r="L654" s="257"/>
      <c r="M654" s="261"/>
      <c r="N654" s="283"/>
      <c r="O654" s="258"/>
      <c r="P654" s="259"/>
      <c r="Q654" s="261"/>
      <c r="R654" s="260"/>
      <c r="S654" s="262"/>
      <c r="T654" s="259"/>
      <c r="U654" s="261"/>
      <c r="V654" s="260"/>
      <c r="W654" s="262"/>
      <c r="X654" s="257"/>
      <c r="Y654" s="261"/>
      <c r="Z654" s="260"/>
      <c r="AA654" s="258"/>
      <c r="AB654" s="257"/>
      <c r="AC654" s="261"/>
      <c r="AD654" s="260"/>
      <c r="AE654" s="262"/>
      <c r="AF654" s="259"/>
      <c r="AG654" s="261"/>
      <c r="AH654" s="260"/>
      <c r="AI654" s="258"/>
      <c r="AJ654" s="260"/>
      <c r="AK654" s="261"/>
      <c r="AL654" s="260"/>
      <c r="AM654" s="258"/>
      <c r="AN654" s="260"/>
      <c r="AO654" s="258"/>
    </row>
    <row r="655" spans="1:41" x14ac:dyDescent="0.2">
      <c r="A655" s="375" t="s">
        <v>140</v>
      </c>
      <c r="B655" s="376" t="s">
        <v>690</v>
      </c>
      <c r="C655" s="377"/>
      <c r="D655" s="480">
        <v>233754</v>
      </c>
      <c r="E655" s="383">
        <v>8</v>
      </c>
      <c r="F655" s="257">
        <v>3570</v>
      </c>
      <c r="G655" s="261">
        <v>3735</v>
      </c>
      <c r="H655" s="257">
        <v>9318</v>
      </c>
      <c r="I655" s="261">
        <f t="shared" si="0"/>
        <v>9498</v>
      </c>
      <c r="J655" s="257"/>
      <c r="K655" s="261"/>
      <c r="L655" s="257"/>
      <c r="M655" s="261"/>
      <c r="N655" s="283"/>
      <c r="O655" s="258"/>
      <c r="P655" s="259"/>
      <c r="Q655" s="261"/>
      <c r="R655" s="260"/>
      <c r="S655" s="262"/>
      <c r="T655" s="259"/>
      <c r="U655" s="261"/>
      <c r="V655" s="260"/>
      <c r="W655" s="262"/>
      <c r="X655" s="257"/>
      <c r="Y655" s="261"/>
      <c r="Z655" s="260"/>
      <c r="AA655" s="258"/>
      <c r="AB655" s="257"/>
      <c r="AC655" s="261"/>
      <c r="AD655" s="260"/>
      <c r="AE655" s="262"/>
      <c r="AF655" s="259"/>
      <c r="AG655" s="261"/>
      <c r="AH655" s="260"/>
      <c r="AI655" s="258"/>
      <c r="AJ655" s="260"/>
      <c r="AK655" s="261"/>
      <c r="AL655" s="260"/>
      <c r="AM655" s="258"/>
      <c r="AN655" s="260"/>
      <c r="AO655" s="258"/>
    </row>
    <row r="656" spans="1:41" x14ac:dyDescent="0.2">
      <c r="A656" s="375" t="s">
        <v>140</v>
      </c>
      <c r="B656" s="382" t="s">
        <v>691</v>
      </c>
      <c r="C656" s="377"/>
      <c r="D656" s="480">
        <v>233772</v>
      </c>
      <c r="E656" s="383">
        <v>8</v>
      </c>
      <c r="F656" s="257">
        <v>3570</v>
      </c>
      <c r="G656" s="261">
        <v>3735</v>
      </c>
      <c r="H656" s="257">
        <v>9318</v>
      </c>
      <c r="I656" s="261">
        <f t="shared" si="0"/>
        <v>9498</v>
      </c>
      <c r="J656" s="257"/>
      <c r="K656" s="261"/>
      <c r="L656" s="257"/>
      <c r="M656" s="261"/>
      <c r="N656" s="283"/>
      <c r="O656" s="258"/>
      <c r="P656" s="259"/>
      <c r="Q656" s="261"/>
      <c r="R656" s="260"/>
      <c r="S656" s="262"/>
      <c r="T656" s="259"/>
      <c r="U656" s="261"/>
      <c r="V656" s="260"/>
      <c r="W656" s="262"/>
      <c r="X656" s="257"/>
      <c r="Y656" s="261"/>
      <c r="Z656" s="260"/>
      <c r="AA656" s="258"/>
      <c r="AB656" s="257"/>
      <c r="AC656" s="261"/>
      <c r="AD656" s="260"/>
      <c r="AE656" s="262"/>
      <c r="AF656" s="259"/>
      <c r="AG656" s="261"/>
      <c r="AH656" s="260"/>
      <c r="AI656" s="258"/>
      <c r="AJ656" s="260"/>
      <c r="AK656" s="261"/>
      <c r="AL656" s="260"/>
      <c r="AM656" s="258"/>
      <c r="AN656" s="260"/>
      <c r="AO656" s="258"/>
    </row>
    <row r="657" spans="1:41" x14ac:dyDescent="0.2">
      <c r="A657" s="375" t="s">
        <v>140</v>
      </c>
      <c r="B657" s="382" t="s">
        <v>692</v>
      </c>
      <c r="C657" s="377"/>
      <c r="D657" s="480">
        <v>231536</v>
      </c>
      <c r="E657" s="383">
        <v>9</v>
      </c>
      <c r="F657" s="257">
        <v>3570</v>
      </c>
      <c r="G657" s="261">
        <v>3735</v>
      </c>
      <c r="H657" s="257">
        <v>9318</v>
      </c>
      <c r="I657" s="261">
        <f t="shared" si="0"/>
        <v>9498</v>
      </c>
      <c r="J657" s="257"/>
      <c r="K657" s="261"/>
      <c r="L657" s="257"/>
      <c r="M657" s="261"/>
      <c r="N657" s="283"/>
      <c r="O657" s="258"/>
      <c r="P657" s="259"/>
      <c r="Q657" s="261"/>
      <c r="R657" s="260"/>
      <c r="S657" s="262"/>
      <c r="T657" s="259"/>
      <c r="U657" s="261"/>
      <c r="V657" s="260"/>
      <c r="W657" s="262"/>
      <c r="X657" s="257"/>
      <c r="Y657" s="261"/>
      <c r="Z657" s="260"/>
      <c r="AA657" s="258"/>
      <c r="AB657" s="257"/>
      <c r="AC657" s="261"/>
      <c r="AD657" s="260"/>
      <c r="AE657" s="262"/>
      <c r="AF657" s="259"/>
      <c r="AG657" s="261"/>
      <c r="AH657" s="260"/>
      <c r="AI657" s="258"/>
      <c r="AJ657" s="260"/>
      <c r="AK657" s="261"/>
      <c r="AL657" s="260"/>
      <c r="AM657" s="258"/>
      <c r="AN657" s="260"/>
      <c r="AO657" s="258"/>
    </row>
    <row r="658" spans="1:41" x14ac:dyDescent="0.2">
      <c r="A658" s="375" t="s">
        <v>140</v>
      </c>
      <c r="B658" s="382" t="s">
        <v>693</v>
      </c>
      <c r="C658" s="377"/>
      <c r="D658" s="480">
        <v>231697</v>
      </c>
      <c r="E658" s="383">
        <v>9</v>
      </c>
      <c r="F658" s="257">
        <v>3570</v>
      </c>
      <c r="G658" s="261">
        <v>3735</v>
      </c>
      <c r="H658" s="257">
        <v>9318</v>
      </c>
      <c r="I658" s="261">
        <f t="shared" si="0"/>
        <v>9498</v>
      </c>
      <c r="J658" s="257"/>
      <c r="K658" s="261"/>
      <c r="L658" s="257"/>
      <c r="M658" s="261"/>
      <c r="N658" s="283"/>
      <c r="O658" s="258"/>
      <c r="P658" s="259"/>
      <c r="Q658" s="261"/>
      <c r="R658" s="260"/>
      <c r="S658" s="262"/>
      <c r="T658" s="259"/>
      <c r="U658" s="261"/>
      <c r="V658" s="260"/>
      <c r="W658" s="262"/>
      <c r="X658" s="257"/>
      <c r="Y658" s="261"/>
      <c r="Z658" s="260"/>
      <c r="AA658" s="258"/>
      <c r="AB658" s="257"/>
      <c r="AC658" s="261"/>
      <c r="AD658" s="260"/>
      <c r="AE658" s="262"/>
      <c r="AF658" s="259"/>
      <c r="AG658" s="261"/>
      <c r="AH658" s="260"/>
      <c r="AI658" s="258"/>
      <c r="AJ658" s="260"/>
      <c r="AK658" s="261"/>
      <c r="AL658" s="260"/>
      <c r="AM658" s="258"/>
      <c r="AN658" s="260"/>
      <c r="AO658" s="258"/>
    </row>
    <row r="659" spans="1:41" x14ac:dyDescent="0.2">
      <c r="A659" s="375" t="s">
        <v>140</v>
      </c>
      <c r="B659" s="382" t="s">
        <v>694</v>
      </c>
      <c r="C659" s="377"/>
      <c r="D659" s="480">
        <v>231882</v>
      </c>
      <c r="E659" s="383">
        <v>9</v>
      </c>
      <c r="F659" s="257">
        <v>3570</v>
      </c>
      <c r="G659" s="261">
        <v>3735</v>
      </c>
      <c r="H659" s="257">
        <v>9318</v>
      </c>
      <c r="I659" s="261">
        <f t="shared" si="0"/>
        <v>9498</v>
      </c>
      <c r="J659" s="257"/>
      <c r="K659" s="261"/>
      <c r="L659" s="257"/>
      <c r="M659" s="261"/>
      <c r="N659" s="283"/>
      <c r="O659" s="258"/>
      <c r="P659" s="259"/>
      <c r="Q659" s="261"/>
      <c r="R659" s="260"/>
      <c r="S659" s="262"/>
      <c r="T659" s="259"/>
      <c r="U659" s="261"/>
      <c r="V659" s="260"/>
      <c r="W659" s="262"/>
      <c r="X659" s="257"/>
      <c r="Y659" s="261"/>
      <c r="Z659" s="260"/>
      <c r="AA659" s="258"/>
      <c r="AB659" s="257"/>
      <c r="AC659" s="261"/>
      <c r="AD659" s="260"/>
      <c r="AE659" s="262"/>
      <c r="AF659" s="259"/>
      <c r="AG659" s="261"/>
      <c r="AH659" s="260"/>
      <c r="AI659" s="258"/>
      <c r="AJ659" s="260"/>
      <c r="AK659" s="261"/>
      <c r="AL659" s="260"/>
      <c r="AM659" s="258"/>
      <c r="AN659" s="260"/>
      <c r="AO659" s="258"/>
    </row>
    <row r="660" spans="1:41" x14ac:dyDescent="0.2">
      <c r="A660" s="375" t="s">
        <v>140</v>
      </c>
      <c r="B660" s="376" t="s">
        <v>695</v>
      </c>
      <c r="C660" s="377"/>
      <c r="D660" s="480">
        <v>232195</v>
      </c>
      <c r="E660" s="383">
        <v>9</v>
      </c>
      <c r="F660" s="257">
        <v>3570</v>
      </c>
      <c r="G660" s="261">
        <v>3735</v>
      </c>
      <c r="H660" s="257">
        <v>9318</v>
      </c>
      <c r="I660" s="261">
        <f t="shared" si="0"/>
        <v>9498</v>
      </c>
      <c r="J660" s="257"/>
      <c r="K660" s="261"/>
      <c r="L660" s="257"/>
      <c r="M660" s="261"/>
      <c r="N660" s="283"/>
      <c r="O660" s="258"/>
      <c r="P660" s="259"/>
      <c r="Q660" s="261"/>
      <c r="R660" s="260"/>
      <c r="S660" s="262"/>
      <c r="T660" s="259"/>
      <c r="U660" s="261"/>
      <c r="V660" s="260"/>
      <c r="W660" s="262"/>
      <c r="X660" s="257"/>
      <c r="Y660" s="261"/>
      <c r="Z660" s="260"/>
      <c r="AA660" s="258"/>
      <c r="AB660" s="257"/>
      <c r="AC660" s="261"/>
      <c r="AD660" s="260"/>
      <c r="AE660" s="262"/>
      <c r="AF660" s="259"/>
      <c r="AG660" s="261"/>
      <c r="AH660" s="260"/>
      <c r="AI660" s="258"/>
      <c r="AJ660" s="260"/>
      <c r="AK660" s="261"/>
      <c r="AL660" s="260"/>
      <c r="AM660" s="258"/>
      <c r="AN660" s="260"/>
      <c r="AO660" s="258"/>
    </row>
    <row r="661" spans="1:41" x14ac:dyDescent="0.2">
      <c r="A661" s="375" t="s">
        <v>140</v>
      </c>
      <c r="B661" s="376" t="s">
        <v>696</v>
      </c>
      <c r="C661" s="377" t="s">
        <v>1139</v>
      </c>
      <c r="D661" s="480">
        <v>232450</v>
      </c>
      <c r="E661" s="383">
        <v>9</v>
      </c>
      <c r="F661" s="257">
        <v>3570</v>
      </c>
      <c r="G661" s="261">
        <v>3735</v>
      </c>
      <c r="H661" s="257">
        <v>9318</v>
      </c>
      <c r="I661" s="261">
        <f t="shared" si="0"/>
        <v>9498</v>
      </c>
      <c r="J661" s="257"/>
      <c r="K661" s="261"/>
      <c r="L661" s="257"/>
      <c r="M661" s="261"/>
      <c r="N661" s="283"/>
      <c r="O661" s="258"/>
      <c r="P661" s="259"/>
      <c r="Q661" s="261"/>
      <c r="R661" s="260"/>
      <c r="S661" s="262"/>
      <c r="T661" s="259"/>
      <c r="U661" s="261"/>
      <c r="V661" s="260"/>
      <c r="W661" s="262"/>
      <c r="X661" s="257"/>
      <c r="Y661" s="261"/>
      <c r="Z661" s="260"/>
      <c r="AA661" s="258"/>
      <c r="AB661" s="257"/>
      <c r="AC661" s="261"/>
      <c r="AD661" s="260"/>
      <c r="AE661" s="262"/>
      <c r="AF661" s="259"/>
      <c r="AG661" s="261"/>
      <c r="AH661" s="260"/>
      <c r="AI661" s="258"/>
      <c r="AJ661" s="260"/>
      <c r="AK661" s="261"/>
      <c r="AL661" s="260"/>
      <c r="AM661" s="258"/>
      <c r="AN661" s="260"/>
      <c r="AO661" s="258"/>
    </row>
    <row r="662" spans="1:41" x14ac:dyDescent="0.2">
      <c r="A662" s="375" t="s">
        <v>140</v>
      </c>
      <c r="B662" s="376" t="s">
        <v>697</v>
      </c>
      <c r="C662" s="377"/>
      <c r="D662" s="480">
        <v>232575</v>
      </c>
      <c r="E662" s="383">
        <v>9</v>
      </c>
      <c r="F662" s="257">
        <v>3570</v>
      </c>
      <c r="G662" s="261">
        <v>3735</v>
      </c>
      <c r="H662" s="257">
        <v>9318</v>
      </c>
      <c r="I662" s="261">
        <f t="shared" si="0"/>
        <v>9498</v>
      </c>
      <c r="J662" s="257"/>
      <c r="K662" s="261"/>
      <c r="L662" s="257"/>
      <c r="M662" s="261"/>
      <c r="N662" s="283"/>
      <c r="O662" s="258"/>
      <c r="P662" s="259"/>
      <c r="Q662" s="261"/>
      <c r="R662" s="260"/>
      <c r="S662" s="262"/>
      <c r="T662" s="259"/>
      <c r="U662" s="261"/>
      <c r="V662" s="260"/>
      <c r="W662" s="262"/>
      <c r="X662" s="257"/>
      <c r="Y662" s="261"/>
      <c r="Z662" s="260"/>
      <c r="AA662" s="258"/>
      <c r="AB662" s="257"/>
      <c r="AC662" s="261"/>
      <c r="AD662" s="260"/>
      <c r="AE662" s="262"/>
      <c r="AF662" s="259"/>
      <c r="AG662" s="261"/>
      <c r="AH662" s="260"/>
      <c r="AI662" s="258"/>
      <c r="AJ662" s="260"/>
      <c r="AK662" s="261"/>
      <c r="AL662" s="260"/>
      <c r="AM662" s="258"/>
      <c r="AN662" s="260"/>
      <c r="AO662" s="258"/>
    </row>
    <row r="663" spans="1:41" x14ac:dyDescent="0.2">
      <c r="A663" s="375" t="s">
        <v>140</v>
      </c>
      <c r="B663" s="376" t="s">
        <v>698</v>
      </c>
      <c r="C663" s="377"/>
      <c r="D663" s="480">
        <v>232867</v>
      </c>
      <c r="E663" s="383">
        <v>9</v>
      </c>
      <c r="F663" s="257">
        <v>3570</v>
      </c>
      <c r="G663" s="261">
        <v>3735</v>
      </c>
      <c r="H663" s="257">
        <v>9318</v>
      </c>
      <c r="I663" s="261">
        <f t="shared" si="0"/>
        <v>9498</v>
      </c>
      <c r="J663" s="257"/>
      <c r="K663" s="261"/>
      <c r="L663" s="257"/>
      <c r="M663" s="261"/>
      <c r="N663" s="283"/>
      <c r="O663" s="258"/>
      <c r="P663" s="259"/>
      <c r="Q663" s="261"/>
      <c r="R663" s="260"/>
      <c r="S663" s="262"/>
      <c r="T663" s="259"/>
      <c r="U663" s="261"/>
      <c r="V663" s="260"/>
      <c r="W663" s="262"/>
      <c r="X663" s="257"/>
      <c r="Y663" s="261"/>
      <c r="Z663" s="260"/>
      <c r="AA663" s="258"/>
      <c r="AB663" s="257"/>
      <c r="AC663" s="261"/>
      <c r="AD663" s="260"/>
      <c r="AE663" s="262"/>
      <c r="AF663" s="259"/>
      <c r="AG663" s="261"/>
      <c r="AH663" s="260"/>
      <c r="AI663" s="258"/>
      <c r="AJ663" s="260"/>
      <c r="AK663" s="261"/>
      <c r="AL663" s="260"/>
      <c r="AM663" s="258"/>
      <c r="AN663" s="260"/>
      <c r="AO663" s="258"/>
    </row>
    <row r="664" spans="1:41" x14ac:dyDescent="0.2">
      <c r="A664" s="375" t="s">
        <v>140</v>
      </c>
      <c r="B664" s="384" t="s">
        <v>699</v>
      </c>
      <c r="C664" s="385"/>
      <c r="D664" s="480">
        <v>233019</v>
      </c>
      <c r="E664" s="584">
        <v>9</v>
      </c>
      <c r="F664" s="257">
        <v>3570</v>
      </c>
      <c r="G664" s="261">
        <v>3735</v>
      </c>
      <c r="H664" s="257">
        <v>9318</v>
      </c>
      <c r="I664" s="261">
        <f t="shared" si="0"/>
        <v>9498</v>
      </c>
      <c r="J664" s="257"/>
      <c r="K664" s="261"/>
      <c r="L664" s="257"/>
      <c r="M664" s="261"/>
      <c r="N664" s="283"/>
      <c r="O664" s="258"/>
      <c r="P664" s="259"/>
      <c r="Q664" s="261"/>
      <c r="R664" s="260"/>
      <c r="S664" s="262"/>
      <c r="T664" s="259"/>
      <c r="U664" s="261"/>
      <c r="V664" s="260"/>
      <c r="W664" s="262"/>
      <c r="X664" s="257"/>
      <c r="Y664" s="261"/>
      <c r="Z664" s="260"/>
      <c r="AA664" s="258"/>
      <c r="AB664" s="257"/>
      <c r="AC664" s="261"/>
      <c r="AD664" s="260"/>
      <c r="AE664" s="262"/>
      <c r="AF664" s="259"/>
      <c r="AG664" s="261"/>
      <c r="AH664" s="260"/>
      <c r="AI664" s="258"/>
      <c r="AJ664" s="260"/>
      <c r="AK664" s="261"/>
      <c r="AL664" s="260"/>
      <c r="AM664" s="258"/>
      <c r="AN664" s="260"/>
      <c r="AO664" s="258"/>
    </row>
    <row r="665" spans="1:41" x14ac:dyDescent="0.2">
      <c r="A665" s="375" t="s">
        <v>140</v>
      </c>
      <c r="B665" s="382" t="s">
        <v>700</v>
      </c>
      <c r="C665" s="377"/>
      <c r="D665" s="480">
        <v>233116</v>
      </c>
      <c r="E665" s="383">
        <v>9</v>
      </c>
      <c r="F665" s="257">
        <v>3570</v>
      </c>
      <c r="G665" s="261">
        <v>3735</v>
      </c>
      <c r="H665" s="257">
        <v>9318</v>
      </c>
      <c r="I665" s="261">
        <f t="shared" si="0"/>
        <v>9498</v>
      </c>
      <c r="J665" s="257"/>
      <c r="K665" s="261"/>
      <c r="L665" s="257"/>
      <c r="M665" s="261"/>
      <c r="N665" s="283"/>
      <c r="O665" s="258"/>
      <c r="P665" s="259"/>
      <c r="Q665" s="261"/>
      <c r="R665" s="260"/>
      <c r="S665" s="262"/>
      <c r="T665" s="259"/>
      <c r="U665" s="261"/>
      <c r="V665" s="260"/>
      <c r="W665" s="262"/>
      <c r="X665" s="257"/>
      <c r="Y665" s="261"/>
      <c r="Z665" s="260"/>
      <c r="AA665" s="258"/>
      <c r="AB665" s="257"/>
      <c r="AC665" s="261"/>
      <c r="AD665" s="260"/>
      <c r="AE665" s="262"/>
      <c r="AF665" s="259"/>
      <c r="AG665" s="261"/>
      <c r="AH665" s="260"/>
      <c r="AI665" s="258"/>
      <c r="AJ665" s="260"/>
      <c r="AK665" s="261"/>
      <c r="AL665" s="260"/>
      <c r="AM665" s="258"/>
      <c r="AN665" s="260"/>
      <c r="AO665" s="258"/>
    </row>
    <row r="666" spans="1:41" x14ac:dyDescent="0.2">
      <c r="A666" s="375" t="s">
        <v>140</v>
      </c>
      <c r="B666" s="382" t="s">
        <v>701</v>
      </c>
      <c r="C666" s="377"/>
      <c r="D666" s="480">
        <v>233639</v>
      </c>
      <c r="E666" s="383">
        <v>9</v>
      </c>
      <c r="F666" s="257">
        <v>3570</v>
      </c>
      <c r="G666" s="261">
        <v>3735</v>
      </c>
      <c r="H666" s="257">
        <v>9318</v>
      </c>
      <c r="I666" s="261">
        <f t="shared" si="0"/>
        <v>9498</v>
      </c>
      <c r="J666" s="257"/>
      <c r="K666" s="261"/>
      <c r="L666" s="257"/>
      <c r="M666" s="261"/>
      <c r="N666" s="283"/>
      <c r="O666" s="258"/>
      <c r="P666" s="259"/>
      <c r="Q666" s="261"/>
      <c r="R666" s="260"/>
      <c r="S666" s="262"/>
      <c r="T666" s="259"/>
      <c r="U666" s="261"/>
      <c r="V666" s="260"/>
      <c r="W666" s="262"/>
      <c r="X666" s="257"/>
      <c r="Y666" s="261"/>
      <c r="Z666" s="260"/>
      <c r="AA666" s="258"/>
      <c r="AB666" s="257"/>
      <c r="AC666" s="261"/>
      <c r="AD666" s="260"/>
      <c r="AE666" s="262"/>
      <c r="AF666" s="259"/>
      <c r="AG666" s="261"/>
      <c r="AH666" s="260"/>
      <c r="AI666" s="258"/>
      <c r="AJ666" s="260"/>
      <c r="AK666" s="261"/>
      <c r="AL666" s="260"/>
      <c r="AM666" s="258"/>
      <c r="AN666" s="260"/>
      <c r="AO666" s="258"/>
    </row>
    <row r="667" spans="1:41" x14ac:dyDescent="0.2">
      <c r="A667" s="375" t="s">
        <v>140</v>
      </c>
      <c r="B667" s="382" t="s">
        <v>702</v>
      </c>
      <c r="C667" s="377" t="s">
        <v>412</v>
      </c>
      <c r="D667" s="480">
        <v>233648</v>
      </c>
      <c r="E667" s="383">
        <v>9</v>
      </c>
      <c r="F667" s="257">
        <v>3570</v>
      </c>
      <c r="G667" s="261">
        <v>3735</v>
      </c>
      <c r="H667" s="257">
        <v>9318</v>
      </c>
      <c r="I667" s="261">
        <f t="shared" si="0"/>
        <v>9498</v>
      </c>
      <c r="J667" s="257"/>
      <c r="K667" s="261"/>
      <c r="L667" s="257"/>
      <c r="M667" s="261"/>
      <c r="N667" s="283"/>
      <c r="O667" s="258"/>
      <c r="P667" s="259"/>
      <c r="Q667" s="261"/>
      <c r="R667" s="260"/>
      <c r="S667" s="262"/>
      <c r="T667" s="259"/>
      <c r="U667" s="261"/>
      <c r="V667" s="260"/>
      <c r="W667" s="262"/>
      <c r="X667" s="257"/>
      <c r="Y667" s="261"/>
      <c r="Z667" s="260"/>
      <c r="AA667" s="258"/>
      <c r="AB667" s="257"/>
      <c r="AC667" s="261"/>
      <c r="AD667" s="260"/>
      <c r="AE667" s="262"/>
      <c r="AF667" s="259"/>
      <c r="AG667" s="261"/>
      <c r="AH667" s="260"/>
      <c r="AI667" s="258"/>
      <c r="AJ667" s="260"/>
      <c r="AK667" s="261"/>
      <c r="AL667" s="260"/>
      <c r="AM667" s="258"/>
      <c r="AN667" s="260"/>
      <c r="AO667" s="258"/>
    </row>
    <row r="668" spans="1:41" x14ac:dyDescent="0.2">
      <c r="A668" s="375" t="s">
        <v>140</v>
      </c>
      <c r="B668" s="380" t="s">
        <v>703</v>
      </c>
      <c r="C668" s="381"/>
      <c r="D668" s="480">
        <v>233949</v>
      </c>
      <c r="E668" s="383">
        <v>9</v>
      </c>
      <c r="F668" s="257">
        <v>3570</v>
      </c>
      <c r="G668" s="261">
        <v>3735</v>
      </c>
      <c r="H668" s="257">
        <v>9318</v>
      </c>
      <c r="I668" s="261">
        <f t="shared" si="0"/>
        <v>9498</v>
      </c>
      <c r="J668" s="257"/>
      <c r="K668" s="261"/>
      <c r="L668" s="257"/>
      <c r="M668" s="261"/>
      <c r="N668" s="283"/>
      <c r="O668" s="258"/>
      <c r="P668" s="259"/>
      <c r="Q668" s="261"/>
      <c r="R668" s="260"/>
      <c r="S668" s="262"/>
      <c r="T668" s="259"/>
      <c r="U668" s="261"/>
      <c r="V668" s="260"/>
      <c r="W668" s="262"/>
      <c r="X668" s="257"/>
      <c r="Y668" s="261"/>
      <c r="Z668" s="260"/>
      <c r="AA668" s="258"/>
      <c r="AB668" s="257"/>
      <c r="AC668" s="261"/>
      <c r="AD668" s="260"/>
      <c r="AE668" s="262"/>
      <c r="AF668" s="259"/>
      <c r="AG668" s="261"/>
      <c r="AH668" s="260"/>
      <c r="AI668" s="258"/>
      <c r="AJ668" s="260"/>
      <c r="AK668" s="261"/>
      <c r="AL668" s="260"/>
      <c r="AM668" s="258"/>
      <c r="AN668" s="260"/>
      <c r="AO668" s="258"/>
    </row>
    <row r="669" spans="1:41" x14ac:dyDescent="0.2">
      <c r="A669" s="375" t="s">
        <v>140</v>
      </c>
      <c r="B669" s="380" t="s">
        <v>704</v>
      </c>
      <c r="C669" s="385"/>
      <c r="D669" s="480">
        <v>234377</v>
      </c>
      <c r="E669" s="584">
        <v>9</v>
      </c>
      <c r="F669" s="257">
        <v>3570</v>
      </c>
      <c r="G669" s="261">
        <v>3735</v>
      </c>
      <c r="H669" s="257">
        <v>9318</v>
      </c>
      <c r="I669" s="261">
        <f t="shared" si="0"/>
        <v>9498</v>
      </c>
      <c r="J669" s="257"/>
      <c r="K669" s="261"/>
      <c r="L669" s="257"/>
      <c r="M669" s="261"/>
      <c r="N669" s="283"/>
      <c r="O669" s="258"/>
      <c r="P669" s="259"/>
      <c r="Q669" s="261"/>
      <c r="R669" s="260"/>
      <c r="S669" s="262"/>
      <c r="T669" s="259"/>
      <c r="U669" s="261"/>
      <c r="V669" s="260"/>
      <c r="W669" s="262"/>
      <c r="X669" s="257"/>
      <c r="Y669" s="261"/>
      <c r="Z669" s="260"/>
      <c r="AA669" s="258"/>
      <c r="AB669" s="257"/>
      <c r="AC669" s="261"/>
      <c r="AD669" s="260"/>
      <c r="AE669" s="262"/>
      <c r="AF669" s="259"/>
      <c r="AG669" s="261"/>
      <c r="AH669" s="260"/>
      <c r="AI669" s="258"/>
      <c r="AJ669" s="260"/>
      <c r="AK669" s="261"/>
      <c r="AL669" s="260"/>
      <c r="AM669" s="258"/>
      <c r="AN669" s="260"/>
      <c r="AO669" s="258"/>
    </row>
    <row r="670" spans="1:41" x14ac:dyDescent="0.2">
      <c r="A670" s="375" t="s">
        <v>140</v>
      </c>
      <c r="B670" s="380" t="s">
        <v>705</v>
      </c>
      <c r="C670" s="381"/>
      <c r="D670" s="480">
        <v>231873</v>
      </c>
      <c r="E670" s="383">
        <v>10</v>
      </c>
      <c r="F670" s="257">
        <v>3570</v>
      </c>
      <c r="G670" s="261">
        <v>3735</v>
      </c>
      <c r="H670" s="257">
        <v>9318</v>
      </c>
      <c r="I670" s="261">
        <f t="shared" si="0"/>
        <v>9498</v>
      </c>
      <c r="J670" s="257"/>
      <c r="K670" s="261"/>
      <c r="L670" s="257"/>
      <c r="M670" s="261"/>
      <c r="N670" s="283"/>
      <c r="O670" s="258"/>
      <c r="P670" s="259"/>
      <c r="Q670" s="261"/>
      <c r="R670" s="260"/>
      <c r="S670" s="262"/>
      <c r="T670" s="259"/>
      <c r="U670" s="261"/>
      <c r="V670" s="260"/>
      <c r="W670" s="262"/>
      <c r="X670" s="257"/>
      <c r="Y670" s="261"/>
      <c r="Z670" s="260"/>
      <c r="AA670" s="258"/>
      <c r="AB670" s="257"/>
      <c r="AC670" s="261"/>
      <c r="AD670" s="260"/>
      <c r="AE670" s="262"/>
      <c r="AF670" s="259"/>
      <c r="AG670" s="261"/>
      <c r="AH670" s="260"/>
      <c r="AI670" s="258"/>
      <c r="AJ670" s="260"/>
      <c r="AK670" s="261"/>
      <c r="AL670" s="260"/>
      <c r="AM670" s="258"/>
      <c r="AN670" s="260"/>
      <c r="AO670" s="258"/>
    </row>
    <row r="671" spans="1:41" x14ac:dyDescent="0.2">
      <c r="A671" s="375" t="s">
        <v>140</v>
      </c>
      <c r="B671" s="382" t="s">
        <v>706</v>
      </c>
      <c r="C671" s="381"/>
      <c r="D671" s="480">
        <v>232052</v>
      </c>
      <c r="E671" s="383">
        <v>10</v>
      </c>
      <c r="F671" s="257">
        <v>3570</v>
      </c>
      <c r="G671" s="261">
        <v>3735</v>
      </c>
      <c r="H671" s="257">
        <v>9318</v>
      </c>
      <c r="I671" s="261">
        <f t="shared" si="0"/>
        <v>9498</v>
      </c>
      <c r="J671" s="257"/>
      <c r="K671" s="261"/>
      <c r="L671" s="257"/>
      <c r="M671" s="261"/>
      <c r="N671" s="283"/>
      <c r="O671" s="258"/>
      <c r="P671" s="259"/>
      <c r="Q671" s="261"/>
      <c r="R671" s="260"/>
      <c r="S671" s="262"/>
      <c r="T671" s="259"/>
      <c r="U671" s="261"/>
      <c r="V671" s="260"/>
      <c r="W671" s="262"/>
      <c r="X671" s="257"/>
      <c r="Y671" s="261"/>
      <c r="Z671" s="260"/>
      <c r="AA671" s="258"/>
      <c r="AB671" s="257"/>
      <c r="AC671" s="261"/>
      <c r="AD671" s="260"/>
      <c r="AE671" s="262"/>
      <c r="AF671" s="259"/>
      <c r="AG671" s="261"/>
      <c r="AH671" s="260"/>
      <c r="AI671" s="258"/>
      <c r="AJ671" s="260"/>
      <c r="AK671" s="261"/>
      <c r="AL671" s="260"/>
      <c r="AM671" s="258"/>
      <c r="AN671" s="260"/>
      <c r="AO671" s="258"/>
    </row>
    <row r="672" spans="1:41" x14ac:dyDescent="0.2">
      <c r="A672" s="375" t="s">
        <v>140</v>
      </c>
      <c r="B672" s="380" t="s">
        <v>707</v>
      </c>
      <c r="C672" s="586" t="s">
        <v>788</v>
      </c>
      <c r="D672" s="480">
        <v>232788</v>
      </c>
      <c r="E672" s="386">
        <v>9</v>
      </c>
      <c r="F672" s="257">
        <v>3570</v>
      </c>
      <c r="G672" s="261">
        <v>3735</v>
      </c>
      <c r="H672" s="257">
        <v>9318</v>
      </c>
      <c r="I672" s="261">
        <f t="shared" si="0"/>
        <v>9498</v>
      </c>
      <c r="J672" s="257"/>
      <c r="K672" s="261"/>
      <c r="L672" s="257"/>
      <c r="M672" s="261"/>
      <c r="N672" s="283"/>
      <c r="O672" s="258"/>
      <c r="P672" s="259"/>
      <c r="Q672" s="261"/>
      <c r="R672" s="260"/>
      <c r="S672" s="262"/>
      <c r="T672" s="259"/>
      <c r="U672" s="261"/>
      <c r="V672" s="260"/>
      <c r="W672" s="262"/>
      <c r="X672" s="257"/>
      <c r="Y672" s="261"/>
      <c r="Z672" s="260"/>
      <c r="AA672" s="258"/>
      <c r="AB672" s="257"/>
      <c r="AC672" s="261"/>
      <c r="AD672" s="260"/>
      <c r="AE672" s="262"/>
      <c r="AF672" s="259"/>
      <c r="AG672" s="261"/>
      <c r="AH672" s="260"/>
      <c r="AI672" s="258"/>
      <c r="AJ672" s="260"/>
      <c r="AK672" s="261"/>
      <c r="AL672" s="260"/>
      <c r="AM672" s="258"/>
      <c r="AN672" s="260"/>
      <c r="AO672" s="258"/>
    </row>
    <row r="673" spans="1:41" x14ac:dyDescent="0.2">
      <c r="A673" s="375" t="s">
        <v>140</v>
      </c>
      <c r="B673" s="382" t="s">
        <v>708</v>
      </c>
      <c r="C673" s="381"/>
      <c r="D673" s="480">
        <v>233037</v>
      </c>
      <c r="E673" s="383">
        <v>10</v>
      </c>
      <c r="F673" s="257">
        <v>3570</v>
      </c>
      <c r="G673" s="261">
        <v>3735</v>
      </c>
      <c r="H673" s="257">
        <v>9318</v>
      </c>
      <c r="I673" s="261">
        <f t="shared" si="0"/>
        <v>9498</v>
      </c>
      <c r="J673" s="257"/>
      <c r="K673" s="261"/>
      <c r="L673" s="257"/>
      <c r="M673" s="261"/>
      <c r="N673" s="283"/>
      <c r="O673" s="258"/>
      <c r="P673" s="259"/>
      <c r="Q673" s="261"/>
      <c r="R673" s="260"/>
      <c r="S673" s="262"/>
      <c r="T673" s="259"/>
      <c r="U673" s="261"/>
      <c r="V673" s="260"/>
      <c r="W673" s="262"/>
      <c r="X673" s="257"/>
      <c r="Y673" s="261"/>
      <c r="Z673" s="260"/>
      <c r="AA673" s="258"/>
      <c r="AB673" s="257"/>
      <c r="AC673" s="261"/>
      <c r="AD673" s="260"/>
      <c r="AE673" s="262"/>
      <c r="AF673" s="259"/>
      <c r="AG673" s="261"/>
      <c r="AH673" s="260"/>
      <c r="AI673" s="258"/>
      <c r="AJ673" s="260"/>
      <c r="AK673" s="261"/>
      <c r="AL673" s="260"/>
      <c r="AM673" s="258"/>
      <c r="AN673" s="260"/>
      <c r="AO673" s="258"/>
    </row>
    <row r="674" spans="1:41" x14ac:dyDescent="0.2">
      <c r="A674" s="569" t="s">
        <v>140</v>
      </c>
      <c r="B674" s="382" t="s">
        <v>709</v>
      </c>
      <c r="C674" s="381" t="s">
        <v>452</v>
      </c>
      <c r="D674" s="480">
        <v>233310</v>
      </c>
      <c r="E674" s="383">
        <v>10</v>
      </c>
      <c r="F674" s="257">
        <v>3570</v>
      </c>
      <c r="G674" s="261">
        <v>3735</v>
      </c>
      <c r="H674" s="257">
        <v>9318</v>
      </c>
      <c r="I674" s="261">
        <f t="shared" si="0"/>
        <v>9498</v>
      </c>
      <c r="J674" s="257"/>
      <c r="K674" s="261"/>
      <c r="L674" s="257"/>
      <c r="M674" s="261"/>
      <c r="N674" s="283"/>
      <c r="O674" s="258"/>
      <c r="P674" s="259"/>
      <c r="Q674" s="261"/>
      <c r="R674" s="260"/>
      <c r="S674" s="262"/>
      <c r="T674" s="259"/>
      <c r="U674" s="261"/>
      <c r="V674" s="260"/>
      <c r="W674" s="262"/>
      <c r="X674" s="257"/>
      <c r="Y674" s="261"/>
      <c r="Z674" s="260"/>
      <c r="AA674" s="258"/>
      <c r="AB674" s="257"/>
      <c r="AC674" s="261"/>
      <c r="AD674" s="260"/>
      <c r="AE674" s="262"/>
      <c r="AF674" s="259"/>
      <c r="AG674" s="261"/>
      <c r="AH674" s="260"/>
      <c r="AI674" s="258"/>
      <c r="AJ674" s="260"/>
      <c r="AK674" s="261"/>
      <c r="AL674" s="260"/>
      <c r="AM674" s="258"/>
      <c r="AN674" s="260"/>
      <c r="AO674" s="258"/>
    </row>
    <row r="675" spans="1:41" x14ac:dyDescent="0.2">
      <c r="A675" s="569" t="s">
        <v>140</v>
      </c>
      <c r="B675" s="382" t="s">
        <v>710</v>
      </c>
      <c r="C675" s="381"/>
      <c r="D675" s="480">
        <v>233338</v>
      </c>
      <c r="E675" s="383">
        <v>10</v>
      </c>
      <c r="F675" s="257">
        <v>4183</v>
      </c>
      <c r="G675" s="265">
        <v>4409</v>
      </c>
      <c r="H675" s="257">
        <v>13825</v>
      </c>
      <c r="I675" s="261">
        <f>13060+1215</f>
        <v>14275</v>
      </c>
      <c r="J675" s="257"/>
      <c r="K675" s="261"/>
      <c r="L675" s="257"/>
      <c r="M675" s="261"/>
      <c r="N675" s="283"/>
      <c r="O675" s="258"/>
      <c r="P675" s="259"/>
      <c r="Q675" s="261"/>
      <c r="R675" s="260"/>
      <c r="S675" s="262"/>
      <c r="T675" s="259"/>
      <c r="U675" s="261"/>
      <c r="V675" s="260"/>
      <c r="W675" s="262"/>
      <c r="X675" s="257"/>
      <c r="Y675" s="261"/>
      <c r="Z675" s="260"/>
      <c r="AA675" s="258"/>
      <c r="AB675" s="257"/>
      <c r="AC675" s="261"/>
      <c r="AD675" s="260"/>
      <c r="AE675" s="262"/>
      <c r="AF675" s="259"/>
      <c r="AG675" s="261"/>
      <c r="AH675" s="260"/>
      <c r="AI675" s="258"/>
      <c r="AJ675" s="260"/>
      <c r="AK675" s="261"/>
      <c r="AL675" s="260"/>
      <c r="AM675" s="258"/>
      <c r="AN675" s="260"/>
      <c r="AO675" s="258"/>
    </row>
    <row r="676" spans="1:41" x14ac:dyDescent="0.2">
      <c r="A676" s="375" t="s">
        <v>140</v>
      </c>
      <c r="B676" s="382" t="s">
        <v>711</v>
      </c>
      <c r="C676" s="381"/>
      <c r="D676" s="480">
        <v>233903</v>
      </c>
      <c r="E676" s="383">
        <v>10</v>
      </c>
      <c r="F676" s="257">
        <v>3570</v>
      </c>
      <c r="G676" s="261">
        <v>3735</v>
      </c>
      <c r="H676" s="257">
        <v>9318</v>
      </c>
      <c r="I676" s="261">
        <f>9484+14</f>
        <v>9498</v>
      </c>
      <c r="J676" s="257"/>
      <c r="K676" s="261"/>
      <c r="L676" s="257"/>
      <c r="M676" s="261"/>
      <c r="N676" s="283"/>
      <c r="O676" s="258"/>
      <c r="P676" s="259"/>
      <c r="Q676" s="261"/>
      <c r="R676" s="260"/>
      <c r="S676" s="262"/>
      <c r="T676" s="259"/>
      <c r="U676" s="261"/>
      <c r="V676" s="260"/>
      <c r="W676" s="262"/>
      <c r="X676" s="257"/>
      <c r="Y676" s="261"/>
      <c r="Z676" s="260"/>
      <c r="AA676" s="258"/>
      <c r="AB676" s="257"/>
      <c r="AC676" s="261"/>
      <c r="AD676" s="260"/>
      <c r="AE676" s="262"/>
      <c r="AF676" s="259"/>
      <c r="AG676" s="261"/>
      <c r="AH676" s="260"/>
      <c r="AI676" s="258"/>
      <c r="AJ676" s="260"/>
      <c r="AK676" s="261"/>
      <c r="AL676" s="260"/>
      <c r="AM676" s="258"/>
      <c r="AN676" s="260"/>
      <c r="AO676" s="258"/>
    </row>
    <row r="677" spans="1:41" x14ac:dyDescent="0.2">
      <c r="A677" s="569" t="s">
        <v>140</v>
      </c>
      <c r="B677" s="382" t="s">
        <v>712</v>
      </c>
      <c r="C677" s="387"/>
      <c r="D677" s="378">
        <v>234085</v>
      </c>
      <c r="E677" s="379">
        <v>15</v>
      </c>
      <c r="F677" s="257">
        <v>13184</v>
      </c>
      <c r="G677" s="261">
        <v>13835</v>
      </c>
      <c r="H677" s="257">
        <v>32164</v>
      </c>
      <c r="I677" s="261">
        <f>26856+6955</f>
        <v>33811</v>
      </c>
      <c r="J677" s="257"/>
      <c r="K677" s="261"/>
      <c r="L677" s="257"/>
      <c r="M677" s="261"/>
      <c r="N677" s="283"/>
      <c r="O677" s="258"/>
      <c r="P677" s="259"/>
      <c r="Q677" s="261"/>
      <c r="R677" s="260"/>
      <c r="S677" s="262"/>
      <c r="T677" s="259"/>
      <c r="U677" s="261"/>
      <c r="V677" s="260"/>
      <c r="W677" s="262"/>
      <c r="X677" s="257"/>
      <c r="Y677" s="261"/>
      <c r="Z677" s="260"/>
      <c r="AA677" s="258"/>
      <c r="AB677" s="257"/>
      <c r="AC677" s="261"/>
      <c r="AD677" s="260"/>
      <c r="AE677" s="262"/>
      <c r="AF677" s="259"/>
      <c r="AG677" s="261"/>
      <c r="AH677" s="260"/>
      <c r="AI677" s="258"/>
      <c r="AJ677" s="260"/>
      <c r="AK677" s="261"/>
      <c r="AL677" s="260"/>
      <c r="AM677" s="258"/>
      <c r="AN677" s="260"/>
      <c r="AO677" s="258"/>
    </row>
    <row r="678" spans="1:41" x14ac:dyDescent="0.2">
      <c r="A678" s="576" t="s">
        <v>139</v>
      </c>
      <c r="B678" s="307" t="s">
        <v>713</v>
      </c>
      <c r="C678" s="401"/>
      <c r="D678" s="388">
        <v>238032</v>
      </c>
      <c r="E678" s="389">
        <v>1</v>
      </c>
      <c r="F678" s="257">
        <v>5674</v>
      </c>
      <c r="G678" s="340">
        <v>6090</v>
      </c>
      <c r="H678" s="257">
        <v>17002</v>
      </c>
      <c r="I678" s="340">
        <v>18868</v>
      </c>
      <c r="J678" s="257">
        <v>6486</v>
      </c>
      <c r="K678" s="340">
        <v>6810</v>
      </c>
      <c r="L678" s="257">
        <v>18580</v>
      </c>
      <c r="M678" s="340">
        <v>19508</v>
      </c>
      <c r="N678" s="283">
        <v>12690</v>
      </c>
      <c r="O678" s="390">
        <v>15666</v>
      </c>
      <c r="P678" s="259">
        <v>30406</v>
      </c>
      <c r="Q678" s="340">
        <v>31350</v>
      </c>
      <c r="R678" s="260">
        <v>22798</v>
      </c>
      <c r="S678" s="391">
        <v>24248</v>
      </c>
      <c r="T678" s="259">
        <v>49408</v>
      </c>
      <c r="U678" s="340">
        <v>52188</v>
      </c>
      <c r="V678" s="260">
        <v>15680</v>
      </c>
      <c r="W678" s="391">
        <v>17402</v>
      </c>
      <c r="X678" s="257">
        <v>41516</v>
      </c>
      <c r="Y678" s="340">
        <v>43156</v>
      </c>
      <c r="Z678" s="260">
        <v>12690</v>
      </c>
      <c r="AA678" s="390">
        <v>15446</v>
      </c>
      <c r="AB678" s="257">
        <v>30406</v>
      </c>
      <c r="AC678" s="340">
        <v>34498</v>
      </c>
      <c r="AD678" s="260"/>
      <c r="AE678" s="262"/>
      <c r="AF678" s="259"/>
      <c r="AG678" s="261"/>
      <c r="AH678" s="260"/>
      <c r="AI678" s="258"/>
      <c r="AJ678" s="260"/>
      <c r="AK678" s="261"/>
      <c r="AL678" s="260"/>
      <c r="AM678" s="258"/>
      <c r="AN678" s="260"/>
      <c r="AO678" s="258"/>
    </row>
    <row r="679" spans="1:41" x14ac:dyDescent="0.2">
      <c r="A679" s="576" t="s">
        <v>139</v>
      </c>
      <c r="B679" s="305" t="s">
        <v>714</v>
      </c>
      <c r="C679" s="392"/>
      <c r="D679" s="304">
        <v>237525</v>
      </c>
      <c r="E679" s="304">
        <v>3</v>
      </c>
      <c r="F679" s="257">
        <v>5648</v>
      </c>
      <c r="G679" s="579">
        <v>5930</v>
      </c>
      <c r="H679" s="257">
        <v>12896</v>
      </c>
      <c r="I679" s="340">
        <v>13930</v>
      </c>
      <c r="J679" s="257">
        <v>5940</v>
      </c>
      <c r="K679" s="340">
        <v>6230</v>
      </c>
      <c r="L679" s="257">
        <v>14910</v>
      </c>
      <c r="M679" s="340">
        <v>15380</v>
      </c>
      <c r="N679" s="283"/>
      <c r="O679" s="258"/>
      <c r="P679" s="259"/>
      <c r="Q679" s="261"/>
      <c r="R679" s="260">
        <v>19476</v>
      </c>
      <c r="S679" s="391">
        <v>20080</v>
      </c>
      <c r="T679" s="259">
        <v>46266</v>
      </c>
      <c r="U679" s="340">
        <v>47670</v>
      </c>
      <c r="V679" s="260"/>
      <c r="W679" s="262"/>
      <c r="X679" s="257"/>
      <c r="Y679" s="261"/>
      <c r="Z679" s="260"/>
      <c r="AA679" s="258"/>
      <c r="AB679" s="257"/>
      <c r="AC679" s="261"/>
      <c r="AD679" s="260"/>
      <c r="AE679" s="262"/>
      <c r="AF679" s="259"/>
      <c r="AG679" s="261"/>
      <c r="AH679" s="260"/>
      <c r="AI679" s="258"/>
      <c r="AJ679" s="260"/>
      <c r="AK679" s="261"/>
      <c r="AL679" s="260"/>
      <c r="AM679" s="258"/>
      <c r="AN679" s="260"/>
      <c r="AO679" s="258"/>
    </row>
    <row r="680" spans="1:41" x14ac:dyDescent="0.2">
      <c r="A680" s="304" t="s">
        <v>139</v>
      </c>
      <c r="B680" s="306" t="s">
        <v>715</v>
      </c>
      <c r="C680" s="403"/>
      <c r="D680" s="388">
        <v>237367</v>
      </c>
      <c r="E680" s="310">
        <v>5</v>
      </c>
      <c r="F680" s="257">
        <v>5326</v>
      </c>
      <c r="G680" s="340">
        <v>5326</v>
      </c>
      <c r="H680" s="257">
        <v>11230</v>
      </c>
      <c r="I680" s="340">
        <v>11230</v>
      </c>
      <c r="J680" s="257">
        <v>5788</v>
      </c>
      <c r="K680" s="340">
        <v>5788</v>
      </c>
      <c r="L680" s="257">
        <v>12356</v>
      </c>
      <c r="M680" s="340">
        <v>12356</v>
      </c>
      <c r="N680" s="283"/>
      <c r="O680" s="258"/>
      <c r="P680" s="259"/>
      <c r="Q680" s="261"/>
      <c r="R680" s="260"/>
      <c r="S680" s="262"/>
      <c r="T680" s="259"/>
      <c r="U680" s="261"/>
      <c r="V680" s="260"/>
      <c r="W680" s="262"/>
      <c r="X680" s="257"/>
      <c r="Y680" s="261"/>
      <c r="Z680" s="260"/>
      <c r="AA680" s="258"/>
      <c r="AB680" s="257"/>
      <c r="AC680" s="261"/>
      <c r="AD680" s="260"/>
      <c r="AE680" s="262"/>
      <c r="AF680" s="259"/>
      <c r="AG680" s="261"/>
      <c r="AH680" s="260"/>
      <c r="AI680" s="258"/>
      <c r="AJ680" s="260"/>
      <c r="AK680" s="261"/>
      <c r="AL680" s="260"/>
      <c r="AM680" s="258"/>
      <c r="AN680" s="260"/>
      <c r="AO680" s="258"/>
    </row>
    <row r="681" spans="1:41" x14ac:dyDescent="0.2">
      <c r="A681" s="576" t="s">
        <v>139</v>
      </c>
      <c r="B681" s="306" t="s">
        <v>716</v>
      </c>
      <c r="C681" s="403"/>
      <c r="D681" s="304">
        <v>237792</v>
      </c>
      <c r="E681" s="393">
        <v>5</v>
      </c>
      <c r="F681" s="257">
        <v>5554</v>
      </c>
      <c r="G681" s="340">
        <v>5834</v>
      </c>
      <c r="H681" s="257">
        <v>14418</v>
      </c>
      <c r="I681" s="340">
        <v>15136</v>
      </c>
      <c r="J681" s="257">
        <v>6030</v>
      </c>
      <c r="K681" s="340">
        <v>6318</v>
      </c>
      <c r="L681" s="257">
        <v>8550</v>
      </c>
      <c r="M681" s="340">
        <v>8964</v>
      </c>
      <c r="N681" s="283"/>
      <c r="O681" s="258"/>
      <c r="P681" s="259"/>
      <c r="Q681" s="261"/>
      <c r="R681" s="260"/>
      <c r="S681" s="262"/>
      <c r="T681" s="259"/>
      <c r="U681" s="261"/>
      <c r="V681" s="260"/>
      <c r="W681" s="262"/>
      <c r="X681" s="257"/>
      <c r="Y681" s="261"/>
      <c r="Z681" s="260"/>
      <c r="AA681" s="258"/>
      <c r="AB681" s="257"/>
      <c r="AC681" s="261"/>
      <c r="AD681" s="260"/>
      <c r="AE681" s="262"/>
      <c r="AF681" s="259"/>
      <c r="AG681" s="261"/>
      <c r="AH681" s="260"/>
      <c r="AI681" s="258"/>
      <c r="AJ681" s="260"/>
      <c r="AK681" s="261"/>
      <c r="AL681" s="260"/>
      <c r="AM681" s="258"/>
      <c r="AN681" s="260"/>
      <c r="AO681" s="258"/>
    </row>
    <row r="682" spans="1:41" x14ac:dyDescent="0.2">
      <c r="A682" s="576" t="s">
        <v>139</v>
      </c>
      <c r="B682" s="305" t="s">
        <v>717</v>
      </c>
      <c r="C682" s="392"/>
      <c r="D682" s="304">
        <v>237215</v>
      </c>
      <c r="E682" s="304">
        <v>6</v>
      </c>
      <c r="F682" s="257">
        <v>4908</v>
      </c>
      <c r="G682" s="340">
        <v>5180</v>
      </c>
      <c r="H682" s="257">
        <v>9456</v>
      </c>
      <c r="I682" s="340">
        <v>9944</v>
      </c>
      <c r="J682" s="257"/>
      <c r="K682" s="340"/>
      <c r="L682" s="257"/>
      <c r="M682" s="340"/>
      <c r="N682" s="283"/>
      <c r="O682" s="258"/>
      <c r="P682" s="259"/>
      <c r="Q682" s="261"/>
      <c r="R682" s="260"/>
      <c r="S682" s="262"/>
      <c r="T682" s="259"/>
      <c r="U682" s="261"/>
      <c r="V682" s="260"/>
      <c r="W682" s="262"/>
      <c r="X682" s="257"/>
      <c r="Y682" s="261"/>
      <c r="Z682" s="260"/>
      <c r="AA682" s="258"/>
      <c r="AB682" s="257"/>
      <c r="AC682" s="261"/>
      <c r="AD682" s="260"/>
      <c r="AE682" s="262"/>
      <c r="AF682" s="259"/>
      <c r="AG682" s="261"/>
      <c r="AH682" s="260"/>
      <c r="AI682" s="258"/>
      <c r="AJ682" s="260"/>
      <c r="AK682" s="261"/>
      <c r="AL682" s="260"/>
      <c r="AM682" s="258"/>
      <c r="AN682" s="260"/>
      <c r="AO682" s="258"/>
    </row>
    <row r="683" spans="1:41" x14ac:dyDescent="0.2">
      <c r="A683" s="576" t="s">
        <v>139</v>
      </c>
      <c r="B683" s="305" t="s">
        <v>718</v>
      </c>
      <c r="C683" s="392"/>
      <c r="D683" s="304">
        <v>237330</v>
      </c>
      <c r="E683" s="304">
        <v>6</v>
      </c>
      <c r="F683" s="257">
        <v>5446</v>
      </c>
      <c r="G683" s="340">
        <v>5716</v>
      </c>
      <c r="H683" s="257">
        <v>12100</v>
      </c>
      <c r="I683" s="340">
        <v>12700</v>
      </c>
      <c r="J683" s="257">
        <v>5856</v>
      </c>
      <c r="K683" s="340">
        <v>6144</v>
      </c>
      <c r="L683" s="257">
        <v>10286</v>
      </c>
      <c r="M683" s="340">
        <v>10796</v>
      </c>
      <c r="N683" s="283"/>
      <c r="O683" s="258"/>
      <c r="P683" s="259"/>
      <c r="Q683" s="261"/>
      <c r="R683" s="260"/>
      <c r="S683" s="262"/>
      <c r="T683" s="259"/>
      <c r="U683" s="261"/>
      <c r="V683" s="260"/>
      <c r="W683" s="262"/>
      <c r="X683" s="257"/>
      <c r="Y683" s="261"/>
      <c r="Z683" s="260"/>
      <c r="AA683" s="258"/>
      <c r="AB683" s="257"/>
      <c r="AC683" s="261"/>
      <c r="AD683" s="260"/>
      <c r="AE683" s="262"/>
      <c r="AF683" s="259"/>
      <c r="AG683" s="261"/>
      <c r="AH683" s="260"/>
      <c r="AI683" s="258"/>
      <c r="AJ683" s="260"/>
      <c r="AK683" s="261"/>
      <c r="AL683" s="260"/>
      <c r="AM683" s="258"/>
      <c r="AN683" s="260"/>
      <c r="AO683" s="258"/>
    </row>
    <row r="684" spans="1:41" x14ac:dyDescent="0.2">
      <c r="A684" s="576" t="s">
        <v>139</v>
      </c>
      <c r="B684" s="305" t="s">
        <v>719</v>
      </c>
      <c r="C684" s="392"/>
      <c r="D684" s="304">
        <v>237385</v>
      </c>
      <c r="E684" s="304">
        <v>6</v>
      </c>
      <c r="F684" s="257">
        <v>5352</v>
      </c>
      <c r="G684" s="340">
        <v>5860</v>
      </c>
      <c r="H684" s="257">
        <v>12720</v>
      </c>
      <c r="I684" s="340">
        <v>13824</v>
      </c>
      <c r="J684" s="257"/>
      <c r="K684" s="340"/>
      <c r="L684" s="257"/>
      <c r="M684" s="340"/>
      <c r="N684" s="283"/>
      <c r="O684" s="258"/>
      <c r="P684" s="259"/>
      <c r="Q684" s="261"/>
      <c r="R684" s="260"/>
      <c r="S684" s="262"/>
      <c r="T684" s="259"/>
      <c r="U684" s="261"/>
      <c r="V684" s="260"/>
      <c r="W684" s="262"/>
      <c r="X684" s="257"/>
      <c r="Y684" s="261"/>
      <c r="Z684" s="260"/>
      <c r="AA684" s="258"/>
      <c r="AB684" s="257"/>
      <c r="AC684" s="261"/>
      <c r="AD684" s="260"/>
      <c r="AE684" s="262"/>
      <c r="AF684" s="259"/>
      <c r="AG684" s="261"/>
      <c r="AH684" s="260"/>
      <c r="AI684" s="258"/>
      <c r="AJ684" s="260"/>
      <c r="AK684" s="261"/>
      <c r="AL684" s="260"/>
      <c r="AM684" s="258"/>
      <c r="AN684" s="260"/>
      <c r="AO684" s="258"/>
    </row>
    <row r="685" spans="1:41" x14ac:dyDescent="0.2">
      <c r="A685" s="576" t="s">
        <v>139</v>
      </c>
      <c r="B685" s="394" t="s">
        <v>720</v>
      </c>
      <c r="C685" s="395"/>
      <c r="D685" s="304">
        <v>237932</v>
      </c>
      <c r="E685" s="304">
        <v>6</v>
      </c>
      <c r="F685" s="257">
        <v>5266</v>
      </c>
      <c r="G685" s="340">
        <v>5930</v>
      </c>
      <c r="H685" s="257">
        <v>13140</v>
      </c>
      <c r="I685" s="340">
        <v>13540</v>
      </c>
      <c r="J685" s="257">
        <v>5400</v>
      </c>
      <c r="K685" s="340">
        <v>6070</v>
      </c>
      <c r="L685" s="257">
        <v>7560</v>
      </c>
      <c r="M685" s="340">
        <v>9094</v>
      </c>
      <c r="N685" s="283"/>
      <c r="O685" s="258"/>
      <c r="P685" s="259"/>
      <c r="Q685" s="261"/>
      <c r="R685" s="260"/>
      <c r="S685" s="262"/>
      <c r="T685" s="259"/>
      <c r="U685" s="261"/>
      <c r="V685" s="260"/>
      <c r="W685" s="262"/>
      <c r="X685" s="257"/>
      <c r="Y685" s="261"/>
      <c r="Z685" s="260"/>
      <c r="AA685" s="258"/>
      <c r="AB685" s="257"/>
      <c r="AC685" s="261"/>
      <c r="AD685" s="260"/>
      <c r="AE685" s="262"/>
      <c r="AF685" s="259"/>
      <c r="AG685" s="261"/>
      <c r="AH685" s="260"/>
      <c r="AI685" s="258"/>
      <c r="AJ685" s="260"/>
      <c r="AK685" s="261"/>
      <c r="AL685" s="260"/>
      <c r="AM685" s="258"/>
      <c r="AN685" s="260"/>
      <c r="AO685" s="258"/>
    </row>
    <row r="686" spans="1:41" x14ac:dyDescent="0.2">
      <c r="A686" s="576" t="s">
        <v>139</v>
      </c>
      <c r="B686" s="305" t="s">
        <v>721</v>
      </c>
      <c r="C686" s="392"/>
      <c r="D686" s="304">
        <v>237899</v>
      </c>
      <c r="E686" s="304">
        <v>6</v>
      </c>
      <c r="F686" s="257">
        <v>5038</v>
      </c>
      <c r="G686" s="579">
        <v>5442</v>
      </c>
      <c r="H686" s="257">
        <v>11778</v>
      </c>
      <c r="I686" s="340">
        <v>12720</v>
      </c>
      <c r="J686" s="257">
        <v>5538</v>
      </c>
      <c r="K686" s="340">
        <v>5982</v>
      </c>
      <c r="L686" s="257">
        <v>12952</v>
      </c>
      <c r="M686" s="340">
        <v>13990</v>
      </c>
      <c r="N686" s="283"/>
      <c r="O686" s="258"/>
      <c r="P686" s="259"/>
      <c r="Q686" s="261"/>
      <c r="R686" s="260"/>
      <c r="S686" s="262"/>
      <c r="T686" s="259"/>
      <c r="U686" s="261"/>
      <c r="V686" s="260"/>
      <c r="W686" s="262"/>
      <c r="X686" s="257"/>
      <c r="Y686" s="261"/>
      <c r="Z686" s="260"/>
      <c r="AA686" s="258"/>
      <c r="AB686" s="257"/>
      <c r="AC686" s="261"/>
      <c r="AD686" s="260"/>
      <c r="AE686" s="262"/>
      <c r="AF686" s="259"/>
      <c r="AG686" s="261"/>
      <c r="AH686" s="260"/>
      <c r="AI686" s="258"/>
      <c r="AJ686" s="260"/>
      <c r="AK686" s="261"/>
      <c r="AL686" s="260"/>
      <c r="AM686" s="258"/>
      <c r="AN686" s="260"/>
      <c r="AO686" s="258"/>
    </row>
    <row r="687" spans="1:41" x14ac:dyDescent="0.2">
      <c r="A687" s="576" t="s">
        <v>139</v>
      </c>
      <c r="B687" s="305" t="s">
        <v>722</v>
      </c>
      <c r="C687" s="392"/>
      <c r="D687" s="304">
        <v>237950</v>
      </c>
      <c r="E687" s="304">
        <v>6</v>
      </c>
      <c r="F687" s="257">
        <v>5344</v>
      </c>
      <c r="G687" s="579">
        <v>5558</v>
      </c>
      <c r="H687" s="257">
        <v>13444</v>
      </c>
      <c r="I687" s="340">
        <v>13980</v>
      </c>
      <c r="J687" s="257"/>
      <c r="K687" s="261"/>
      <c r="L687" s="257"/>
      <c r="M687" s="261"/>
      <c r="N687" s="283"/>
      <c r="O687" s="258"/>
      <c r="P687" s="259"/>
      <c r="Q687" s="261"/>
      <c r="R687" s="260"/>
      <c r="S687" s="262"/>
      <c r="T687" s="259"/>
      <c r="U687" s="261"/>
      <c r="V687" s="260"/>
      <c r="W687" s="262"/>
      <c r="X687" s="257"/>
      <c r="Y687" s="261"/>
      <c r="Z687" s="260"/>
      <c r="AA687" s="258"/>
      <c r="AB687" s="257"/>
      <c r="AC687" s="261"/>
      <c r="AD687" s="260"/>
      <c r="AE687" s="262"/>
      <c r="AF687" s="259"/>
      <c r="AG687" s="261"/>
      <c r="AH687" s="260"/>
      <c r="AI687" s="258"/>
      <c r="AJ687" s="260"/>
      <c r="AK687" s="261"/>
      <c r="AL687" s="260"/>
      <c r="AM687" s="258"/>
      <c r="AN687" s="260"/>
      <c r="AO687" s="258"/>
    </row>
    <row r="688" spans="1:41" x14ac:dyDescent="0.2">
      <c r="A688" s="576" t="s">
        <v>139</v>
      </c>
      <c r="B688" s="396" t="s">
        <v>723</v>
      </c>
      <c r="C688" s="400"/>
      <c r="D688" s="388">
        <v>237701</v>
      </c>
      <c r="E688" s="398">
        <v>7</v>
      </c>
      <c r="F688" s="257">
        <v>3058</v>
      </c>
      <c r="G688" s="579">
        <v>3178</v>
      </c>
      <c r="H688" s="257">
        <v>8990</v>
      </c>
      <c r="I688" s="340">
        <v>9134</v>
      </c>
      <c r="J688" s="257"/>
      <c r="K688" s="261"/>
      <c r="L688" s="257"/>
      <c r="M688" s="261"/>
      <c r="N688" s="283"/>
      <c r="O688" s="258"/>
      <c r="P688" s="259"/>
      <c r="Q688" s="261"/>
      <c r="R688" s="260"/>
      <c r="S688" s="262"/>
      <c r="T688" s="259"/>
      <c r="U688" s="261"/>
      <c r="V688" s="260"/>
      <c r="W688" s="262"/>
      <c r="X688" s="257"/>
      <c r="Y688" s="261"/>
      <c r="Z688" s="260"/>
      <c r="AA688" s="258"/>
      <c r="AB688" s="257"/>
      <c r="AC688" s="261"/>
      <c r="AD688" s="260"/>
      <c r="AE688" s="262"/>
      <c r="AF688" s="259"/>
      <c r="AG688" s="261"/>
      <c r="AH688" s="260"/>
      <c r="AI688" s="258"/>
      <c r="AJ688" s="260"/>
      <c r="AK688" s="261"/>
      <c r="AL688" s="260"/>
      <c r="AM688" s="258"/>
      <c r="AN688" s="260"/>
      <c r="AO688" s="258"/>
    </row>
    <row r="689" spans="1:41" x14ac:dyDescent="0.2">
      <c r="A689" s="576" t="s">
        <v>139</v>
      </c>
      <c r="B689" s="305" t="s">
        <v>724</v>
      </c>
      <c r="C689" s="401"/>
      <c r="D689" s="304">
        <v>237686</v>
      </c>
      <c r="E689" s="398">
        <v>7</v>
      </c>
      <c r="F689" s="257">
        <v>2276</v>
      </c>
      <c r="G689" s="579">
        <v>2496</v>
      </c>
      <c r="H689" s="257">
        <v>7347</v>
      </c>
      <c r="I689" s="340">
        <v>8856</v>
      </c>
      <c r="J689" s="257"/>
      <c r="K689" s="261"/>
      <c r="L689" s="257"/>
      <c r="M689" s="261"/>
      <c r="N689" s="283"/>
      <c r="O689" s="258"/>
      <c r="P689" s="259"/>
      <c r="Q689" s="261"/>
      <c r="R689" s="260"/>
      <c r="S689" s="262"/>
      <c r="T689" s="259"/>
      <c r="U689" s="261"/>
      <c r="V689" s="260"/>
      <c r="W689" s="262"/>
      <c r="X689" s="257"/>
      <c r="Y689" s="261"/>
      <c r="Z689" s="260"/>
      <c r="AA689" s="258"/>
      <c r="AB689" s="257"/>
      <c r="AC689" s="261"/>
      <c r="AD689" s="260"/>
      <c r="AE689" s="262"/>
      <c r="AF689" s="259"/>
      <c r="AG689" s="261"/>
      <c r="AH689" s="260"/>
      <c r="AI689" s="258"/>
      <c r="AJ689" s="260"/>
      <c r="AK689" s="261"/>
      <c r="AL689" s="260"/>
      <c r="AM689" s="258"/>
      <c r="AN689" s="260"/>
      <c r="AO689" s="258"/>
    </row>
    <row r="690" spans="1:41" x14ac:dyDescent="0.2">
      <c r="A690" s="388" t="s">
        <v>139</v>
      </c>
      <c r="B690" s="306" t="s">
        <v>731</v>
      </c>
      <c r="C690" s="402" t="s">
        <v>735</v>
      </c>
      <c r="D690" s="388">
        <v>447582</v>
      </c>
      <c r="E690" s="397">
        <v>9</v>
      </c>
      <c r="F690" s="257">
        <v>3080</v>
      </c>
      <c r="G690" s="340">
        <v>3234</v>
      </c>
      <c r="H690" s="257">
        <v>7894</v>
      </c>
      <c r="I690" s="340">
        <v>7672</v>
      </c>
      <c r="J690" s="257"/>
      <c r="K690" s="261"/>
      <c r="L690" s="257"/>
      <c r="M690" s="261"/>
      <c r="N690" s="283"/>
      <c r="O690" s="258"/>
      <c r="P690" s="259"/>
      <c r="Q690" s="261"/>
      <c r="R690" s="260"/>
      <c r="S690" s="262"/>
      <c r="T690" s="259"/>
      <c r="U690" s="261"/>
      <c r="V690" s="260"/>
      <c r="W690" s="262"/>
      <c r="X690" s="257"/>
      <c r="Y690" s="261"/>
      <c r="Z690" s="260"/>
      <c r="AA690" s="258"/>
      <c r="AB690" s="257"/>
      <c r="AC690" s="261"/>
      <c r="AD690" s="260"/>
      <c r="AE690" s="262"/>
      <c r="AF690" s="259"/>
      <c r="AG690" s="261"/>
      <c r="AH690" s="260"/>
      <c r="AI690" s="258"/>
      <c r="AJ690" s="260"/>
      <c r="AK690" s="261"/>
      <c r="AL690" s="260"/>
      <c r="AM690" s="258"/>
      <c r="AN690" s="260"/>
      <c r="AO690" s="258"/>
    </row>
    <row r="691" spans="1:41" x14ac:dyDescent="0.2">
      <c r="A691" s="304" t="s">
        <v>139</v>
      </c>
      <c r="B691" s="396" t="s">
        <v>732</v>
      </c>
      <c r="C691" s="402" t="s">
        <v>735</v>
      </c>
      <c r="D691" s="388">
        <v>443492</v>
      </c>
      <c r="E691" s="397">
        <v>9</v>
      </c>
      <c r="F691" s="257">
        <v>3500</v>
      </c>
      <c r="G691" s="340">
        <v>3860</v>
      </c>
      <c r="H691" s="257">
        <v>8612</v>
      </c>
      <c r="I691" s="340">
        <v>9164</v>
      </c>
      <c r="J691" s="257"/>
      <c r="K691" s="261"/>
      <c r="L691" s="257"/>
      <c r="M691" s="261"/>
      <c r="N691" s="283"/>
      <c r="O691" s="258"/>
      <c r="P691" s="259"/>
      <c r="Q691" s="261"/>
      <c r="R691" s="260"/>
      <c r="S691" s="262"/>
      <c r="T691" s="259"/>
      <c r="U691" s="261"/>
      <c r="V691" s="260"/>
      <c r="W691" s="262"/>
      <c r="X691" s="257"/>
      <c r="Y691" s="261"/>
      <c r="Z691" s="260"/>
      <c r="AA691" s="258"/>
      <c r="AB691" s="257"/>
      <c r="AC691" s="261"/>
      <c r="AD691" s="260"/>
      <c r="AE691" s="262"/>
      <c r="AF691" s="259"/>
      <c r="AG691" s="261"/>
      <c r="AH691" s="260"/>
      <c r="AI691" s="258"/>
      <c r="AJ691" s="260"/>
      <c r="AK691" s="261"/>
      <c r="AL691" s="260"/>
      <c r="AM691" s="258"/>
      <c r="AN691" s="260"/>
      <c r="AO691" s="258"/>
    </row>
    <row r="692" spans="1:41" x14ac:dyDescent="0.2">
      <c r="A692" s="576" t="s">
        <v>139</v>
      </c>
      <c r="B692" s="306" t="s">
        <v>725</v>
      </c>
      <c r="C692" s="403" t="s">
        <v>412</v>
      </c>
      <c r="D692" s="388">
        <v>238014</v>
      </c>
      <c r="E692" s="399">
        <v>9</v>
      </c>
      <c r="F692" s="257">
        <v>2478</v>
      </c>
      <c r="G692" s="340">
        <v>2546</v>
      </c>
      <c r="H692" s="257">
        <v>7254</v>
      </c>
      <c r="I692" s="340">
        <v>8106</v>
      </c>
      <c r="J692" s="257"/>
      <c r="K692" s="261"/>
      <c r="L692" s="257"/>
      <c r="M692" s="261"/>
      <c r="N692" s="283"/>
      <c r="O692" s="258"/>
      <c r="P692" s="259"/>
      <c r="Q692" s="261"/>
      <c r="R692" s="260"/>
      <c r="S692" s="262"/>
      <c r="T692" s="259"/>
      <c r="U692" s="261"/>
      <c r="V692" s="260"/>
      <c r="W692" s="262"/>
      <c r="X692" s="257"/>
      <c r="Y692" s="261"/>
      <c r="Z692" s="260"/>
      <c r="AA692" s="258"/>
      <c r="AB692" s="257"/>
      <c r="AC692" s="261"/>
      <c r="AD692" s="260"/>
      <c r="AE692" s="262"/>
      <c r="AF692" s="259"/>
      <c r="AG692" s="261"/>
      <c r="AH692" s="260"/>
      <c r="AI692" s="258"/>
      <c r="AJ692" s="260"/>
      <c r="AK692" s="261"/>
      <c r="AL692" s="260"/>
      <c r="AM692" s="258"/>
      <c r="AN692" s="260"/>
      <c r="AO692" s="258"/>
    </row>
    <row r="693" spans="1:41" x14ac:dyDescent="0.2">
      <c r="A693" s="388" t="s">
        <v>139</v>
      </c>
      <c r="B693" s="307" t="s">
        <v>726</v>
      </c>
      <c r="C693" s="401"/>
      <c r="D693" s="388">
        <v>446774</v>
      </c>
      <c r="E693" s="398">
        <v>10</v>
      </c>
      <c r="F693" s="257">
        <v>3120</v>
      </c>
      <c r="G693" s="340">
        <v>3120</v>
      </c>
      <c r="H693" s="257">
        <v>5616</v>
      </c>
      <c r="I693" s="340">
        <v>5616</v>
      </c>
      <c r="J693" s="257"/>
      <c r="K693" s="261"/>
      <c r="L693" s="257"/>
      <c r="M693" s="261"/>
      <c r="N693" s="283"/>
      <c r="O693" s="258"/>
      <c r="P693" s="259"/>
      <c r="Q693" s="261"/>
      <c r="R693" s="260"/>
      <c r="S693" s="262"/>
      <c r="T693" s="259"/>
      <c r="U693" s="261"/>
      <c r="V693" s="260"/>
      <c r="W693" s="262"/>
      <c r="X693" s="257"/>
      <c r="Y693" s="261"/>
      <c r="Z693" s="260"/>
      <c r="AA693" s="258"/>
      <c r="AB693" s="257"/>
      <c r="AC693" s="261"/>
      <c r="AD693" s="260"/>
      <c r="AE693" s="262"/>
      <c r="AF693" s="259"/>
      <c r="AG693" s="261"/>
      <c r="AH693" s="260"/>
      <c r="AI693" s="258"/>
      <c r="AJ693" s="260"/>
      <c r="AK693" s="261"/>
      <c r="AL693" s="260"/>
      <c r="AM693" s="258"/>
      <c r="AN693" s="260"/>
      <c r="AO693" s="258"/>
    </row>
    <row r="694" spans="1:41" x14ac:dyDescent="0.2">
      <c r="A694" s="304" t="s">
        <v>139</v>
      </c>
      <c r="B694" s="307" t="s">
        <v>727</v>
      </c>
      <c r="C694" s="401"/>
      <c r="D694" s="388">
        <v>445674</v>
      </c>
      <c r="E694" s="398">
        <v>10</v>
      </c>
      <c r="F694" s="257">
        <v>3484</v>
      </c>
      <c r="G694" s="340">
        <v>3486</v>
      </c>
      <c r="H694" s="257">
        <v>8500</v>
      </c>
      <c r="I694" s="340">
        <v>8500</v>
      </c>
      <c r="J694" s="257"/>
      <c r="K694" s="261"/>
      <c r="L694" s="257"/>
      <c r="M694" s="261"/>
      <c r="N694" s="283"/>
      <c r="O694" s="258"/>
      <c r="P694" s="259"/>
      <c r="Q694" s="261"/>
      <c r="R694" s="260"/>
      <c r="S694" s="262"/>
      <c r="T694" s="259"/>
      <c r="U694" s="261"/>
      <c r="V694" s="260"/>
      <c r="W694" s="262"/>
      <c r="X694" s="257"/>
      <c r="Y694" s="261"/>
      <c r="Z694" s="260"/>
      <c r="AA694" s="258"/>
      <c r="AB694" s="257"/>
      <c r="AC694" s="261"/>
      <c r="AD694" s="260"/>
      <c r="AE694" s="262"/>
      <c r="AF694" s="259"/>
      <c r="AG694" s="261"/>
      <c r="AH694" s="260"/>
      <c r="AI694" s="258"/>
      <c r="AJ694" s="260"/>
      <c r="AK694" s="261"/>
      <c r="AL694" s="260"/>
      <c r="AM694" s="258"/>
      <c r="AN694" s="260"/>
      <c r="AO694" s="258"/>
    </row>
    <row r="695" spans="1:41" x14ac:dyDescent="0.2">
      <c r="A695" s="388" t="s">
        <v>139</v>
      </c>
      <c r="B695" s="307" t="s">
        <v>728</v>
      </c>
      <c r="C695" s="401"/>
      <c r="D695" s="388">
        <v>438708</v>
      </c>
      <c r="E695" s="398">
        <v>10</v>
      </c>
      <c r="F695" s="257">
        <v>2184</v>
      </c>
      <c r="G695" s="340">
        <v>2424</v>
      </c>
      <c r="H695" s="257">
        <v>6816</v>
      </c>
      <c r="I695" s="340">
        <v>6816</v>
      </c>
      <c r="J695" s="257"/>
      <c r="K695" s="261"/>
      <c r="L695" s="257"/>
      <c r="M695" s="261"/>
      <c r="N695" s="283"/>
      <c r="O695" s="258"/>
      <c r="P695" s="259"/>
      <c r="Q695" s="261"/>
      <c r="R695" s="260"/>
      <c r="S695" s="262"/>
      <c r="T695" s="259"/>
      <c r="U695" s="261"/>
      <c r="V695" s="260"/>
      <c r="W695" s="262"/>
      <c r="X695" s="257"/>
      <c r="Y695" s="261"/>
      <c r="Z695" s="260"/>
      <c r="AA695" s="258"/>
      <c r="AB695" s="257"/>
      <c r="AC695" s="261"/>
      <c r="AD695" s="260"/>
      <c r="AE695" s="262"/>
      <c r="AF695" s="259"/>
      <c r="AG695" s="261"/>
      <c r="AH695" s="260"/>
      <c r="AI695" s="258"/>
      <c r="AJ695" s="260"/>
      <c r="AK695" s="261"/>
      <c r="AL695" s="260"/>
      <c r="AM695" s="258"/>
      <c r="AN695" s="260"/>
      <c r="AO695" s="258"/>
    </row>
    <row r="696" spans="1:41" x14ac:dyDescent="0.2">
      <c r="A696" s="388" t="s">
        <v>139</v>
      </c>
      <c r="B696" s="306" t="s">
        <v>729</v>
      </c>
      <c r="C696" s="403"/>
      <c r="D696" s="388">
        <v>445018</v>
      </c>
      <c r="E696" s="398">
        <v>10</v>
      </c>
      <c r="F696" s="257">
        <v>3082</v>
      </c>
      <c r="G696" s="390">
        <v>3236</v>
      </c>
      <c r="H696" s="259">
        <v>8764</v>
      </c>
      <c r="I696" s="581">
        <v>8764</v>
      </c>
      <c r="J696" s="257"/>
      <c r="K696" s="261"/>
      <c r="L696" s="257"/>
      <c r="M696" s="261"/>
      <c r="N696" s="283"/>
      <c r="O696" s="258"/>
      <c r="P696" s="259"/>
      <c r="Q696" s="261"/>
      <c r="R696" s="260"/>
      <c r="S696" s="262"/>
      <c r="T696" s="259"/>
      <c r="U696" s="261"/>
      <c r="V696" s="260"/>
      <c r="W696" s="262"/>
      <c r="X696" s="257"/>
      <c r="Y696" s="261"/>
      <c r="Z696" s="260"/>
      <c r="AA696" s="258"/>
      <c r="AB696" s="257"/>
      <c r="AC696" s="261"/>
      <c r="AD696" s="260"/>
      <c r="AE696" s="262"/>
      <c r="AF696" s="259"/>
      <c r="AG696" s="261"/>
      <c r="AH696" s="260"/>
      <c r="AI696" s="258"/>
      <c r="AJ696" s="260"/>
      <c r="AK696" s="261"/>
      <c r="AL696" s="260"/>
      <c r="AM696" s="258"/>
      <c r="AN696" s="260"/>
      <c r="AO696" s="258"/>
    </row>
    <row r="697" spans="1:41" x14ac:dyDescent="0.2">
      <c r="A697" s="304" t="s">
        <v>139</v>
      </c>
      <c r="B697" s="306" t="s">
        <v>730</v>
      </c>
      <c r="C697" s="403"/>
      <c r="D697" s="388">
        <v>444954</v>
      </c>
      <c r="E697" s="398">
        <v>10</v>
      </c>
      <c r="F697" s="257">
        <v>2952</v>
      </c>
      <c r="G697" s="390">
        <v>3048</v>
      </c>
      <c r="H697" s="259">
        <v>8160</v>
      </c>
      <c r="I697" s="581">
        <v>8160</v>
      </c>
      <c r="J697" s="257"/>
      <c r="K697" s="261"/>
      <c r="L697" s="257"/>
      <c r="M697" s="261"/>
      <c r="N697" s="283"/>
      <c r="O697" s="258"/>
      <c r="P697" s="259"/>
      <c r="Q697" s="261"/>
      <c r="R697" s="260"/>
      <c r="S697" s="262"/>
      <c r="T697" s="259"/>
      <c r="U697" s="261"/>
      <c r="V697" s="260"/>
      <c r="W697" s="262"/>
      <c r="X697" s="257"/>
      <c r="Y697" s="261"/>
      <c r="Z697" s="260"/>
      <c r="AA697" s="258"/>
      <c r="AB697" s="257"/>
      <c r="AC697" s="261"/>
      <c r="AD697" s="260"/>
      <c r="AE697" s="262"/>
      <c r="AF697" s="259"/>
      <c r="AG697" s="261"/>
      <c r="AH697" s="260"/>
      <c r="AI697" s="258"/>
      <c r="AJ697" s="260"/>
      <c r="AK697" s="261"/>
      <c r="AL697" s="260"/>
      <c r="AM697" s="258"/>
      <c r="AN697" s="260"/>
      <c r="AO697" s="258"/>
    </row>
    <row r="698" spans="1:41" x14ac:dyDescent="0.2">
      <c r="A698" s="304" t="s">
        <v>139</v>
      </c>
      <c r="B698" s="306" t="s">
        <v>733</v>
      </c>
      <c r="C698" s="401"/>
      <c r="D698" s="304">
        <v>237817</v>
      </c>
      <c r="E698" s="398">
        <v>10</v>
      </c>
      <c r="F698" s="260">
        <v>2304</v>
      </c>
      <c r="G698" s="390">
        <v>2520</v>
      </c>
      <c r="H698" s="260">
        <v>6816</v>
      </c>
      <c r="I698" s="340">
        <v>4102</v>
      </c>
      <c r="J698" s="257"/>
      <c r="K698" s="261"/>
      <c r="L698" s="257"/>
      <c r="M698" s="261"/>
      <c r="N698" s="283"/>
      <c r="O698" s="258"/>
      <c r="P698" s="259"/>
      <c r="Q698" s="261"/>
      <c r="R698" s="260"/>
      <c r="S698" s="262"/>
      <c r="T698" s="259"/>
      <c r="U698" s="261"/>
      <c r="V698" s="260"/>
      <c r="W698" s="262"/>
      <c r="X698" s="257"/>
      <c r="Y698" s="261"/>
      <c r="Z698" s="260"/>
      <c r="AA698" s="258"/>
      <c r="AB698" s="257"/>
      <c r="AC698" s="261"/>
      <c r="AD698" s="260"/>
      <c r="AE698" s="262"/>
      <c r="AF698" s="259"/>
      <c r="AG698" s="261"/>
      <c r="AH698" s="260"/>
      <c r="AI698" s="258"/>
      <c r="AJ698" s="260"/>
      <c r="AK698" s="261"/>
      <c r="AL698" s="260"/>
      <c r="AM698" s="258"/>
      <c r="AN698" s="260"/>
      <c r="AO698" s="258"/>
    </row>
    <row r="699" spans="1:41" x14ac:dyDescent="0.2">
      <c r="A699" s="455" t="s">
        <v>139</v>
      </c>
      <c r="B699" s="459" t="s">
        <v>1077</v>
      </c>
      <c r="C699" s="557"/>
      <c r="D699" s="469">
        <v>237172</v>
      </c>
      <c r="E699" s="461">
        <v>14</v>
      </c>
      <c r="F699" s="260">
        <v>3745</v>
      </c>
      <c r="G699" s="258">
        <v>3750</v>
      </c>
      <c r="H699" s="260"/>
      <c r="I699" s="261"/>
      <c r="J699" s="257"/>
      <c r="K699" s="261"/>
      <c r="L699" s="257"/>
      <c r="M699" s="261"/>
      <c r="N699" s="283"/>
      <c r="O699" s="258"/>
      <c r="P699" s="259"/>
      <c r="Q699" s="261"/>
      <c r="R699" s="260"/>
      <c r="S699" s="262"/>
      <c r="T699" s="259"/>
      <c r="U699" s="261"/>
      <c r="V699" s="260"/>
      <c r="W699" s="262"/>
      <c r="X699" s="257"/>
      <c r="Y699" s="261"/>
      <c r="Z699" s="260"/>
      <c r="AA699" s="258"/>
      <c r="AB699" s="257"/>
      <c r="AC699" s="261"/>
      <c r="AD699" s="260"/>
      <c r="AE699" s="262"/>
      <c r="AF699" s="259"/>
      <c r="AG699" s="261"/>
      <c r="AH699" s="260"/>
      <c r="AI699" s="258"/>
      <c r="AJ699" s="260"/>
      <c r="AK699" s="261"/>
      <c r="AL699" s="260"/>
      <c r="AM699" s="258"/>
      <c r="AN699" s="260"/>
      <c r="AO699" s="258"/>
    </row>
    <row r="700" spans="1:41" x14ac:dyDescent="0.2">
      <c r="A700" s="455" t="s">
        <v>139</v>
      </c>
      <c r="B700" s="459" t="s">
        <v>1078</v>
      </c>
      <c r="C700" s="557"/>
      <c r="D700" s="469">
        <v>237224</v>
      </c>
      <c r="E700" s="461">
        <v>14</v>
      </c>
      <c r="F700" s="260"/>
      <c r="G700" s="258"/>
      <c r="H700" s="260"/>
      <c r="I700" s="261"/>
      <c r="J700" s="257"/>
      <c r="K700" s="261"/>
      <c r="L700" s="257"/>
      <c r="M700" s="261"/>
      <c r="N700" s="283"/>
      <c r="O700" s="258"/>
      <c r="P700" s="259"/>
      <c r="Q700" s="261"/>
      <c r="R700" s="260"/>
      <c r="S700" s="262"/>
      <c r="T700" s="259"/>
      <c r="U700" s="261"/>
      <c r="V700" s="260"/>
      <c r="W700" s="262"/>
      <c r="X700" s="257"/>
      <c r="Y700" s="261"/>
      <c r="Z700" s="260"/>
      <c r="AA700" s="258"/>
      <c r="AB700" s="257"/>
      <c r="AC700" s="261"/>
      <c r="AD700" s="260"/>
      <c r="AE700" s="262"/>
      <c r="AF700" s="259"/>
      <c r="AG700" s="261"/>
      <c r="AH700" s="260"/>
      <c r="AI700" s="258"/>
      <c r="AJ700" s="260"/>
      <c r="AK700" s="261"/>
      <c r="AL700" s="260"/>
      <c r="AM700" s="258"/>
      <c r="AN700" s="260"/>
      <c r="AO700" s="258"/>
    </row>
    <row r="701" spans="1:41" x14ac:dyDescent="0.2">
      <c r="A701" s="455" t="s">
        <v>139</v>
      </c>
      <c r="B701" s="459" t="s">
        <v>1079</v>
      </c>
      <c r="C701" s="557"/>
      <c r="D701" s="469">
        <v>237242</v>
      </c>
      <c r="E701" s="461">
        <v>14</v>
      </c>
      <c r="F701" s="260">
        <v>3500</v>
      </c>
      <c r="G701" s="258">
        <v>3500</v>
      </c>
      <c r="H701" s="260"/>
      <c r="I701" s="261"/>
      <c r="J701" s="257"/>
      <c r="K701" s="261"/>
      <c r="L701" s="257"/>
      <c r="M701" s="261"/>
      <c r="N701" s="283"/>
      <c r="O701" s="258"/>
      <c r="P701" s="259"/>
      <c r="Q701" s="261"/>
      <c r="R701" s="260"/>
      <c r="S701" s="262"/>
      <c r="T701" s="259"/>
      <c r="U701" s="261"/>
      <c r="V701" s="260"/>
      <c r="W701" s="262"/>
      <c r="X701" s="257"/>
      <c r="Y701" s="261"/>
      <c r="Z701" s="260"/>
      <c r="AA701" s="258"/>
      <c r="AB701" s="257"/>
      <c r="AC701" s="261"/>
      <c r="AD701" s="260"/>
      <c r="AE701" s="262"/>
      <c r="AF701" s="259"/>
      <c r="AG701" s="261"/>
      <c r="AH701" s="260"/>
      <c r="AI701" s="258"/>
      <c r="AJ701" s="260"/>
      <c r="AK701" s="261"/>
      <c r="AL701" s="260"/>
      <c r="AM701" s="258"/>
      <c r="AN701" s="260"/>
      <c r="AO701" s="258"/>
    </row>
    <row r="702" spans="1:41" x14ac:dyDescent="0.2">
      <c r="A702" s="455" t="s">
        <v>139</v>
      </c>
      <c r="B702" s="459" t="s">
        <v>1080</v>
      </c>
      <c r="C702" s="557"/>
      <c r="D702" s="469">
        <v>430795</v>
      </c>
      <c r="E702" s="461">
        <v>14</v>
      </c>
      <c r="F702" s="260">
        <v>4911</v>
      </c>
      <c r="G702" s="373">
        <v>5261</v>
      </c>
      <c r="H702" s="260"/>
      <c r="I702" s="261"/>
      <c r="J702" s="257"/>
      <c r="K702" s="261"/>
      <c r="L702" s="257"/>
      <c r="M702" s="261"/>
      <c r="N702" s="283"/>
      <c r="O702" s="258"/>
      <c r="P702" s="259"/>
      <c r="Q702" s="261"/>
      <c r="R702" s="260"/>
      <c r="S702" s="262"/>
      <c r="T702" s="259"/>
      <c r="U702" s="261"/>
      <c r="V702" s="260"/>
      <c r="W702" s="262"/>
      <c r="X702" s="257"/>
      <c r="Y702" s="261"/>
      <c r="Z702" s="260"/>
      <c r="AA702" s="258"/>
      <c r="AB702" s="257"/>
      <c r="AC702" s="261"/>
      <c r="AD702" s="260"/>
      <c r="AE702" s="262"/>
      <c r="AF702" s="259"/>
      <c r="AG702" s="261"/>
      <c r="AH702" s="260"/>
      <c r="AI702" s="258"/>
      <c r="AJ702" s="260"/>
      <c r="AK702" s="261"/>
      <c r="AL702" s="260"/>
      <c r="AM702" s="258"/>
      <c r="AN702" s="260"/>
      <c r="AO702" s="258"/>
    </row>
    <row r="703" spans="1:41" x14ac:dyDescent="0.2">
      <c r="A703" s="455" t="s">
        <v>139</v>
      </c>
      <c r="B703" s="459" t="s">
        <v>1081</v>
      </c>
      <c r="C703" s="557"/>
      <c r="D703" s="469">
        <v>413176</v>
      </c>
      <c r="E703" s="461">
        <v>14</v>
      </c>
      <c r="F703" s="260">
        <v>5699</v>
      </c>
      <c r="G703" s="258">
        <v>5699</v>
      </c>
      <c r="H703" s="260"/>
      <c r="I703" s="261"/>
      <c r="J703" s="257"/>
      <c r="K703" s="261"/>
      <c r="L703" s="257"/>
      <c r="M703" s="261"/>
      <c r="N703" s="283"/>
      <c r="O703" s="258"/>
      <c r="P703" s="259"/>
      <c r="Q703" s="261"/>
      <c r="R703" s="260"/>
      <c r="S703" s="262"/>
      <c r="T703" s="259"/>
      <c r="U703" s="261"/>
      <c r="V703" s="260"/>
      <c r="W703" s="262"/>
      <c r="X703" s="257"/>
      <c r="Y703" s="261"/>
      <c r="Z703" s="260"/>
      <c r="AA703" s="258"/>
      <c r="AB703" s="257"/>
      <c r="AC703" s="261"/>
      <c r="AD703" s="260"/>
      <c r="AE703" s="262"/>
      <c r="AF703" s="259"/>
      <c r="AG703" s="261"/>
      <c r="AH703" s="260"/>
      <c r="AI703" s="258"/>
      <c r="AJ703" s="260"/>
      <c r="AK703" s="261"/>
      <c r="AL703" s="260"/>
      <c r="AM703" s="258"/>
      <c r="AN703" s="260"/>
      <c r="AO703" s="258"/>
    </row>
    <row r="704" spans="1:41" x14ac:dyDescent="0.2">
      <c r="A704" s="455" t="s">
        <v>139</v>
      </c>
      <c r="B704" s="459" t="s">
        <v>1082</v>
      </c>
      <c r="C704" s="557"/>
      <c r="D704" s="469">
        <v>237844</v>
      </c>
      <c r="E704" s="461">
        <v>14</v>
      </c>
      <c r="F704" s="260">
        <v>2800</v>
      </c>
      <c r="G704" s="258">
        <v>2800</v>
      </c>
      <c r="H704" s="260"/>
      <c r="I704" s="261"/>
      <c r="J704" s="257"/>
      <c r="K704" s="261"/>
      <c r="L704" s="257"/>
      <c r="M704" s="261"/>
      <c r="N704" s="283"/>
      <c r="O704" s="258"/>
      <c r="P704" s="259"/>
      <c r="Q704" s="261"/>
      <c r="R704" s="260"/>
      <c r="S704" s="262"/>
      <c r="T704" s="259"/>
      <c r="U704" s="261"/>
      <c r="V704" s="260"/>
      <c r="W704" s="262"/>
      <c r="X704" s="257"/>
      <c r="Y704" s="261"/>
      <c r="Z704" s="260"/>
      <c r="AA704" s="258"/>
      <c r="AB704" s="257"/>
      <c r="AC704" s="261"/>
      <c r="AD704" s="260"/>
      <c r="AE704" s="262"/>
      <c r="AF704" s="259"/>
      <c r="AG704" s="261"/>
      <c r="AH704" s="260"/>
      <c r="AI704" s="258"/>
      <c r="AJ704" s="260"/>
      <c r="AK704" s="261"/>
      <c r="AL704" s="260"/>
      <c r="AM704" s="258"/>
      <c r="AN704" s="260"/>
      <c r="AO704" s="258"/>
    </row>
    <row r="705" spans="1:41" x14ac:dyDescent="0.2">
      <c r="A705" s="455" t="s">
        <v>139</v>
      </c>
      <c r="B705" s="459" t="s">
        <v>1083</v>
      </c>
      <c r="C705" s="557"/>
      <c r="D705" s="469">
        <v>431169</v>
      </c>
      <c r="E705" s="461">
        <v>14</v>
      </c>
      <c r="F705" s="260">
        <v>4468</v>
      </c>
      <c r="G705" s="258">
        <v>4469</v>
      </c>
      <c r="H705" s="260"/>
      <c r="I705" s="261"/>
      <c r="J705" s="257"/>
      <c r="K705" s="261"/>
      <c r="L705" s="257"/>
      <c r="M705" s="261"/>
      <c r="N705" s="283"/>
      <c r="O705" s="258"/>
      <c r="P705" s="259"/>
      <c r="Q705" s="261"/>
      <c r="R705" s="260"/>
      <c r="S705" s="262"/>
      <c r="T705" s="259"/>
      <c r="U705" s="261"/>
      <c r="V705" s="260"/>
      <c r="W705" s="262"/>
      <c r="X705" s="257"/>
      <c r="Y705" s="261"/>
      <c r="Z705" s="260"/>
      <c r="AA705" s="258"/>
      <c r="AB705" s="257"/>
      <c r="AC705" s="261"/>
      <c r="AD705" s="260"/>
      <c r="AE705" s="262"/>
      <c r="AF705" s="259"/>
      <c r="AG705" s="261"/>
      <c r="AH705" s="260"/>
      <c r="AI705" s="258"/>
      <c r="AJ705" s="260"/>
      <c r="AK705" s="261"/>
      <c r="AL705" s="260"/>
      <c r="AM705" s="258"/>
      <c r="AN705" s="260"/>
      <c r="AO705" s="258"/>
    </row>
    <row r="706" spans="1:41" x14ac:dyDescent="0.2">
      <c r="A706" s="455" t="s">
        <v>139</v>
      </c>
      <c r="B706" s="459" t="s">
        <v>1084</v>
      </c>
      <c r="C706" s="557"/>
      <c r="D706" s="469">
        <v>237473</v>
      </c>
      <c r="E706" s="461">
        <v>14</v>
      </c>
      <c r="F706" s="260">
        <v>4104</v>
      </c>
      <c r="G706" s="373">
        <v>5034</v>
      </c>
      <c r="H706" s="260"/>
      <c r="I706" s="261"/>
      <c r="J706" s="257"/>
      <c r="K706" s="261"/>
      <c r="L706" s="257"/>
      <c r="M706" s="261"/>
      <c r="N706" s="283"/>
      <c r="O706" s="258"/>
      <c r="P706" s="259"/>
      <c r="Q706" s="261"/>
      <c r="R706" s="260"/>
      <c r="S706" s="262"/>
      <c r="T706" s="259"/>
      <c r="U706" s="261"/>
      <c r="V706" s="260"/>
      <c r="W706" s="262"/>
      <c r="X706" s="257"/>
      <c r="Y706" s="261"/>
      <c r="Z706" s="260"/>
      <c r="AA706" s="258"/>
      <c r="AB706" s="257"/>
      <c r="AC706" s="261"/>
      <c r="AD706" s="260"/>
      <c r="AE706" s="262"/>
      <c r="AF706" s="259"/>
      <c r="AG706" s="261"/>
      <c r="AH706" s="260"/>
      <c r="AI706" s="258"/>
      <c r="AJ706" s="260"/>
      <c r="AK706" s="261"/>
      <c r="AL706" s="260"/>
      <c r="AM706" s="258"/>
      <c r="AN706" s="260"/>
      <c r="AO706" s="258"/>
    </row>
    <row r="707" spans="1:41" x14ac:dyDescent="0.2">
      <c r="A707" s="455" t="s">
        <v>139</v>
      </c>
      <c r="B707" s="459" t="s">
        <v>1085</v>
      </c>
      <c r="C707" s="557"/>
      <c r="D707" s="469">
        <v>446349</v>
      </c>
      <c r="E707" s="461">
        <v>14</v>
      </c>
      <c r="F707" s="260">
        <v>6231</v>
      </c>
      <c r="G707" s="258">
        <v>6221</v>
      </c>
      <c r="H707" s="260">
        <f>SUM(6221+1304)</f>
        <v>7525</v>
      </c>
      <c r="I707" s="261">
        <f>SUM(6221+1304)</f>
        <v>7525</v>
      </c>
      <c r="J707" s="257"/>
      <c r="K707" s="261"/>
      <c r="L707" s="257"/>
      <c r="M707" s="261"/>
      <c r="N707" s="283"/>
      <c r="O707" s="258"/>
      <c r="P707" s="259"/>
      <c r="Q707" s="261"/>
      <c r="R707" s="260"/>
      <c r="S707" s="262"/>
      <c r="T707" s="259"/>
      <c r="U707" s="261"/>
      <c r="V707" s="260"/>
      <c r="W707" s="262"/>
      <c r="X707" s="257"/>
      <c r="Y707" s="261"/>
      <c r="Z707" s="260"/>
      <c r="AA707" s="258"/>
      <c r="AB707" s="257"/>
      <c r="AC707" s="261"/>
      <c r="AD707" s="260"/>
      <c r="AE707" s="262"/>
      <c r="AF707" s="259"/>
      <c r="AG707" s="261"/>
      <c r="AH707" s="260"/>
      <c r="AI707" s="258"/>
      <c r="AJ707" s="260"/>
      <c r="AK707" s="261"/>
      <c r="AL707" s="260"/>
      <c r="AM707" s="258"/>
      <c r="AN707" s="260"/>
      <c r="AO707" s="258"/>
    </row>
    <row r="708" spans="1:41" x14ac:dyDescent="0.2">
      <c r="A708" s="455" t="s">
        <v>139</v>
      </c>
      <c r="B708" s="459" t="s">
        <v>1086</v>
      </c>
      <c r="C708" s="557"/>
      <c r="D708" s="469">
        <v>237516</v>
      </c>
      <c r="E708" s="461">
        <v>14</v>
      </c>
      <c r="F708" s="260"/>
      <c r="G708" s="258"/>
      <c r="H708" s="260"/>
      <c r="I708" s="261"/>
      <c r="J708" s="257"/>
      <c r="K708" s="261"/>
      <c r="L708" s="257"/>
      <c r="M708" s="261"/>
      <c r="N708" s="283"/>
      <c r="O708" s="258"/>
      <c r="P708" s="259"/>
      <c r="Q708" s="261"/>
      <c r="R708" s="260"/>
      <c r="S708" s="262"/>
      <c r="T708" s="259"/>
      <c r="U708" s="261"/>
      <c r="V708" s="260"/>
      <c r="W708" s="262"/>
      <c r="X708" s="257"/>
      <c r="Y708" s="261"/>
      <c r="Z708" s="260"/>
      <c r="AA708" s="258"/>
      <c r="AB708" s="257"/>
      <c r="AC708" s="261"/>
      <c r="AD708" s="260"/>
      <c r="AE708" s="262"/>
      <c r="AF708" s="259"/>
      <c r="AG708" s="261"/>
      <c r="AH708" s="260"/>
      <c r="AI708" s="258"/>
      <c r="AJ708" s="260"/>
      <c r="AK708" s="261"/>
      <c r="AL708" s="260"/>
      <c r="AM708" s="258"/>
      <c r="AN708" s="260"/>
      <c r="AO708" s="258"/>
    </row>
    <row r="709" spans="1:41" x14ac:dyDescent="0.2">
      <c r="A709" s="455" t="s">
        <v>139</v>
      </c>
      <c r="B709" s="459" t="s">
        <v>1087</v>
      </c>
      <c r="C709" s="557"/>
      <c r="D709" s="469">
        <v>237534</v>
      </c>
      <c r="E709" s="461">
        <v>14</v>
      </c>
      <c r="F709" s="260">
        <v>8120</v>
      </c>
      <c r="G709" s="258">
        <v>8120</v>
      </c>
      <c r="H709" s="260"/>
      <c r="I709" s="261"/>
      <c r="J709" s="257"/>
      <c r="K709" s="261"/>
      <c r="L709" s="257"/>
      <c r="M709" s="261"/>
      <c r="N709" s="283"/>
      <c r="O709" s="258"/>
      <c r="P709" s="259"/>
      <c r="Q709" s="261"/>
      <c r="R709" s="260"/>
      <c r="S709" s="262"/>
      <c r="T709" s="259"/>
      <c r="U709" s="261"/>
      <c r="V709" s="260"/>
      <c r="W709" s="262"/>
      <c r="X709" s="257"/>
      <c r="Y709" s="261"/>
      <c r="Z709" s="260"/>
      <c r="AA709" s="258"/>
      <c r="AB709" s="257"/>
      <c r="AC709" s="261"/>
      <c r="AD709" s="260"/>
      <c r="AE709" s="262"/>
      <c r="AF709" s="259"/>
      <c r="AG709" s="261"/>
      <c r="AH709" s="260"/>
      <c r="AI709" s="258"/>
      <c r="AJ709" s="260"/>
      <c r="AK709" s="261"/>
      <c r="AL709" s="260"/>
      <c r="AM709" s="258"/>
      <c r="AN709" s="260"/>
      <c r="AO709" s="258"/>
    </row>
    <row r="710" spans="1:41" x14ac:dyDescent="0.2">
      <c r="A710" s="455" t="s">
        <v>139</v>
      </c>
      <c r="B710" s="459" t="s">
        <v>1088</v>
      </c>
      <c r="C710" s="557"/>
      <c r="D710" s="469">
        <v>237543</v>
      </c>
      <c r="E710" s="461">
        <v>14</v>
      </c>
      <c r="F710" s="260">
        <v>3200</v>
      </c>
      <c r="G710" s="258">
        <v>3200</v>
      </c>
      <c r="H710" s="260"/>
      <c r="I710" s="261"/>
      <c r="J710" s="257"/>
      <c r="K710" s="261"/>
      <c r="L710" s="257"/>
      <c r="M710" s="261"/>
      <c r="N710" s="283"/>
      <c r="O710" s="258"/>
      <c r="P710" s="259"/>
      <c r="Q710" s="261"/>
      <c r="R710" s="260"/>
      <c r="S710" s="262"/>
      <c r="T710" s="259"/>
      <c r="U710" s="261"/>
      <c r="V710" s="260"/>
      <c r="W710" s="262"/>
      <c r="X710" s="257"/>
      <c r="Y710" s="261"/>
      <c r="Z710" s="260"/>
      <c r="AA710" s="258"/>
      <c r="AB710" s="257"/>
      <c r="AC710" s="261"/>
      <c r="AD710" s="260"/>
      <c r="AE710" s="262"/>
      <c r="AF710" s="259"/>
      <c r="AG710" s="261"/>
      <c r="AH710" s="260"/>
      <c r="AI710" s="258"/>
      <c r="AJ710" s="260"/>
      <c r="AK710" s="261"/>
      <c r="AL710" s="260"/>
      <c r="AM710" s="258"/>
      <c r="AN710" s="260"/>
      <c r="AO710" s="258"/>
    </row>
    <row r="711" spans="1:41" x14ac:dyDescent="0.2">
      <c r="A711" s="455" t="s">
        <v>139</v>
      </c>
      <c r="B711" s="459" t="s">
        <v>1089</v>
      </c>
      <c r="C711" s="557"/>
      <c r="D711" s="469">
        <v>368647</v>
      </c>
      <c r="E711" s="461">
        <v>14</v>
      </c>
      <c r="F711" s="260">
        <v>4300</v>
      </c>
      <c r="G711" s="258">
        <v>4300</v>
      </c>
      <c r="H711" s="260"/>
      <c r="I711" s="261"/>
      <c r="J711" s="257"/>
      <c r="K711" s="261"/>
      <c r="L711" s="257"/>
      <c r="M711" s="261"/>
      <c r="N711" s="283"/>
      <c r="O711" s="258"/>
      <c r="P711" s="259"/>
      <c r="Q711" s="261"/>
      <c r="R711" s="260"/>
      <c r="S711" s="262"/>
      <c r="T711" s="259"/>
      <c r="U711" s="261"/>
      <c r="V711" s="260"/>
      <c r="W711" s="262"/>
      <c r="X711" s="257"/>
      <c r="Y711" s="261"/>
      <c r="Z711" s="260"/>
      <c r="AA711" s="258"/>
      <c r="AB711" s="257"/>
      <c r="AC711" s="261"/>
      <c r="AD711" s="260"/>
      <c r="AE711" s="262"/>
      <c r="AF711" s="259"/>
      <c r="AG711" s="261"/>
      <c r="AH711" s="260"/>
      <c r="AI711" s="258"/>
      <c r="AJ711" s="260"/>
      <c r="AK711" s="261"/>
      <c r="AL711" s="260"/>
      <c r="AM711" s="258"/>
      <c r="AN711" s="260"/>
      <c r="AO711" s="258"/>
    </row>
    <row r="712" spans="1:41" x14ac:dyDescent="0.2">
      <c r="A712" s="455" t="s">
        <v>139</v>
      </c>
      <c r="B712" s="459" t="s">
        <v>1090</v>
      </c>
      <c r="C712" s="557"/>
      <c r="D712" s="469">
        <v>237561</v>
      </c>
      <c r="E712" s="461">
        <v>14</v>
      </c>
      <c r="F712" s="260">
        <v>2360</v>
      </c>
      <c r="G712" s="258">
        <v>2370</v>
      </c>
      <c r="H712" s="260"/>
      <c r="I712" s="261"/>
      <c r="J712" s="257"/>
      <c r="K712" s="261"/>
      <c r="L712" s="257"/>
      <c r="M712" s="261"/>
      <c r="N712" s="283"/>
      <c r="O712" s="258"/>
      <c r="P712" s="259"/>
      <c r="Q712" s="261"/>
      <c r="R712" s="260"/>
      <c r="S712" s="262"/>
      <c r="T712" s="259"/>
      <c r="U712" s="261"/>
      <c r="V712" s="260"/>
      <c r="W712" s="262"/>
      <c r="X712" s="257"/>
      <c r="Y712" s="261"/>
      <c r="Z712" s="260"/>
      <c r="AA712" s="258"/>
      <c r="AB712" s="257"/>
      <c r="AC712" s="261"/>
      <c r="AD712" s="260"/>
      <c r="AE712" s="262"/>
      <c r="AF712" s="259"/>
      <c r="AG712" s="261"/>
      <c r="AH712" s="260"/>
      <c r="AI712" s="258"/>
      <c r="AJ712" s="260"/>
      <c r="AK712" s="261"/>
      <c r="AL712" s="260"/>
      <c r="AM712" s="258"/>
      <c r="AN712" s="260"/>
      <c r="AO712" s="258"/>
    </row>
    <row r="713" spans="1:41" x14ac:dyDescent="0.2">
      <c r="A713" s="455" t="s">
        <v>139</v>
      </c>
      <c r="B713" s="459" t="s">
        <v>1091</v>
      </c>
      <c r="C713" s="557"/>
      <c r="D713" s="469">
        <v>419420</v>
      </c>
      <c r="E713" s="461">
        <v>14</v>
      </c>
      <c r="F713" s="260">
        <v>4080</v>
      </c>
      <c r="G713" s="373">
        <v>4466</v>
      </c>
      <c r="H713" s="260"/>
      <c r="I713" s="261"/>
      <c r="J713" s="257"/>
      <c r="K713" s="261"/>
      <c r="L713" s="257"/>
      <c r="M713" s="261"/>
      <c r="N713" s="283"/>
      <c r="O713" s="258"/>
      <c r="P713" s="259"/>
      <c r="Q713" s="261"/>
      <c r="R713" s="260"/>
      <c r="S713" s="262"/>
      <c r="T713" s="259"/>
      <c r="U713" s="261"/>
      <c r="V713" s="260"/>
      <c r="W713" s="262"/>
      <c r="X713" s="257"/>
      <c r="Y713" s="261"/>
      <c r="Z713" s="260"/>
      <c r="AA713" s="258"/>
      <c r="AB713" s="257"/>
      <c r="AC713" s="261"/>
      <c r="AD713" s="260"/>
      <c r="AE713" s="262"/>
      <c r="AF713" s="259"/>
      <c r="AG713" s="261"/>
      <c r="AH713" s="260"/>
      <c r="AI713" s="258"/>
      <c r="AJ713" s="260"/>
      <c r="AK713" s="261"/>
      <c r="AL713" s="260"/>
      <c r="AM713" s="258"/>
      <c r="AN713" s="260"/>
      <c r="AO713" s="258"/>
    </row>
    <row r="714" spans="1:41" x14ac:dyDescent="0.2">
      <c r="A714" s="455" t="s">
        <v>139</v>
      </c>
      <c r="B714" s="459" t="s">
        <v>1092</v>
      </c>
      <c r="C714" s="557"/>
      <c r="D714" s="469">
        <v>237729</v>
      </c>
      <c r="E714" s="461">
        <v>14</v>
      </c>
      <c r="F714" s="260">
        <v>3500</v>
      </c>
      <c r="G714" s="373">
        <v>4715</v>
      </c>
      <c r="H714" s="260"/>
      <c r="I714" s="261"/>
      <c r="J714" s="257"/>
      <c r="K714" s="261"/>
      <c r="L714" s="257"/>
      <c r="M714" s="261"/>
      <c r="N714" s="283"/>
      <c r="O714" s="258"/>
      <c r="P714" s="259"/>
      <c r="Q714" s="261"/>
      <c r="R714" s="260"/>
      <c r="S714" s="262"/>
      <c r="T714" s="259"/>
      <c r="U714" s="261"/>
      <c r="V714" s="260"/>
      <c r="W714" s="262"/>
      <c r="X714" s="257"/>
      <c r="Y714" s="261"/>
      <c r="Z714" s="260"/>
      <c r="AA714" s="258"/>
      <c r="AB714" s="257"/>
      <c r="AC714" s="261"/>
      <c r="AD714" s="260"/>
      <c r="AE714" s="262"/>
      <c r="AF714" s="259"/>
      <c r="AG714" s="261"/>
      <c r="AH714" s="260"/>
      <c r="AI714" s="258"/>
      <c r="AJ714" s="260"/>
      <c r="AK714" s="261"/>
      <c r="AL714" s="260"/>
      <c r="AM714" s="258"/>
      <c r="AN714" s="260"/>
      <c r="AO714" s="258"/>
    </row>
    <row r="715" spans="1:41" x14ac:dyDescent="0.2">
      <c r="A715" s="455" t="s">
        <v>139</v>
      </c>
      <c r="B715" s="459" t="s">
        <v>1093</v>
      </c>
      <c r="C715" s="557"/>
      <c r="D715" s="469">
        <v>237491</v>
      </c>
      <c r="E715" s="461">
        <v>14</v>
      </c>
      <c r="F715" s="260">
        <v>2750</v>
      </c>
      <c r="G715" s="373">
        <v>3352</v>
      </c>
      <c r="H715" s="260"/>
      <c r="I715" s="261"/>
      <c r="J715" s="257"/>
      <c r="K715" s="261"/>
      <c r="L715" s="257"/>
      <c r="M715" s="261"/>
      <c r="N715" s="283"/>
      <c r="O715" s="258"/>
      <c r="P715" s="259"/>
      <c r="Q715" s="261"/>
      <c r="R715" s="260"/>
      <c r="S715" s="262"/>
      <c r="T715" s="259"/>
      <c r="U715" s="261"/>
      <c r="V715" s="260"/>
      <c r="W715" s="262"/>
      <c r="X715" s="257"/>
      <c r="Y715" s="261"/>
      <c r="Z715" s="260"/>
      <c r="AA715" s="258"/>
      <c r="AB715" s="257"/>
      <c r="AC715" s="261"/>
      <c r="AD715" s="260"/>
      <c r="AE715" s="262"/>
      <c r="AF715" s="259"/>
      <c r="AG715" s="261"/>
      <c r="AH715" s="260"/>
      <c r="AI715" s="258"/>
      <c r="AJ715" s="260"/>
      <c r="AK715" s="261"/>
      <c r="AL715" s="260"/>
      <c r="AM715" s="258"/>
      <c r="AN715" s="260"/>
      <c r="AO715" s="258"/>
    </row>
    <row r="716" spans="1:41" x14ac:dyDescent="0.2">
      <c r="A716" s="455" t="s">
        <v>139</v>
      </c>
      <c r="B716" s="459" t="s">
        <v>1094</v>
      </c>
      <c r="C716" s="557"/>
      <c r="D716" s="469">
        <v>364575</v>
      </c>
      <c r="E716" s="461">
        <v>14</v>
      </c>
      <c r="F716" s="260">
        <v>2720</v>
      </c>
      <c r="G716" s="373">
        <v>2900</v>
      </c>
      <c r="H716" s="260"/>
      <c r="I716" s="261"/>
      <c r="J716" s="257"/>
      <c r="K716" s="261"/>
      <c r="L716" s="257"/>
      <c r="M716" s="261"/>
      <c r="N716" s="283"/>
      <c r="O716" s="258"/>
      <c r="P716" s="259"/>
      <c r="Q716" s="261"/>
      <c r="R716" s="260"/>
      <c r="S716" s="262"/>
      <c r="T716" s="259"/>
      <c r="U716" s="261"/>
      <c r="V716" s="260"/>
      <c r="W716" s="262"/>
      <c r="X716" s="257"/>
      <c r="Y716" s="261"/>
      <c r="Z716" s="260"/>
      <c r="AA716" s="258"/>
      <c r="AB716" s="257"/>
      <c r="AC716" s="261"/>
      <c r="AD716" s="260"/>
      <c r="AE716" s="262"/>
      <c r="AF716" s="259"/>
      <c r="AG716" s="261"/>
      <c r="AH716" s="260"/>
      <c r="AI716" s="258"/>
      <c r="AJ716" s="260"/>
      <c r="AK716" s="261"/>
      <c r="AL716" s="260"/>
      <c r="AM716" s="258"/>
      <c r="AN716" s="260"/>
      <c r="AO716" s="258"/>
    </row>
    <row r="717" spans="1:41" x14ac:dyDescent="0.2">
      <c r="A717" s="455" t="s">
        <v>139</v>
      </c>
      <c r="B717" s="459" t="s">
        <v>1095</v>
      </c>
      <c r="C717" s="557"/>
      <c r="D717" s="469">
        <v>441894</v>
      </c>
      <c r="E717" s="461">
        <v>14</v>
      </c>
      <c r="F717" s="260">
        <v>2367</v>
      </c>
      <c r="G717" s="258">
        <v>2600</v>
      </c>
      <c r="H717" s="260"/>
      <c r="I717" s="261"/>
      <c r="J717" s="257"/>
      <c r="K717" s="261"/>
      <c r="L717" s="257"/>
      <c r="M717" s="261"/>
      <c r="N717" s="283"/>
      <c r="O717" s="258"/>
      <c r="P717" s="259"/>
      <c r="Q717" s="261"/>
      <c r="R717" s="260"/>
      <c r="S717" s="262"/>
      <c r="T717" s="259"/>
      <c r="U717" s="261"/>
      <c r="V717" s="260"/>
      <c r="W717" s="262"/>
      <c r="X717" s="257"/>
      <c r="Y717" s="261"/>
      <c r="Z717" s="260"/>
      <c r="AA717" s="258"/>
      <c r="AB717" s="257"/>
      <c r="AC717" s="261"/>
      <c r="AD717" s="260"/>
      <c r="AE717" s="262"/>
      <c r="AF717" s="259"/>
      <c r="AG717" s="261"/>
      <c r="AH717" s="260"/>
      <c r="AI717" s="258"/>
      <c r="AJ717" s="260"/>
      <c r="AK717" s="261"/>
      <c r="AL717" s="260"/>
      <c r="AM717" s="258"/>
      <c r="AN717" s="260"/>
      <c r="AO717" s="258"/>
    </row>
    <row r="718" spans="1:41" x14ac:dyDescent="0.2">
      <c r="A718" s="455" t="s">
        <v>139</v>
      </c>
      <c r="B718" s="459" t="s">
        <v>1096</v>
      </c>
      <c r="C718" s="557"/>
      <c r="D718" s="469">
        <v>419031</v>
      </c>
      <c r="E718" s="461">
        <v>14</v>
      </c>
      <c r="F718" s="260">
        <v>3200</v>
      </c>
      <c r="G718" s="258">
        <v>3200</v>
      </c>
      <c r="H718" s="260"/>
      <c r="I718" s="261"/>
      <c r="J718" s="257"/>
      <c r="K718" s="261"/>
      <c r="L718" s="257"/>
      <c r="M718" s="261"/>
      <c r="N718" s="283"/>
      <c r="O718" s="258"/>
      <c r="P718" s="259"/>
      <c r="Q718" s="261"/>
      <c r="R718" s="260"/>
      <c r="S718" s="262"/>
      <c r="T718" s="259"/>
      <c r="U718" s="261"/>
      <c r="V718" s="260"/>
      <c r="W718" s="262"/>
      <c r="X718" s="257"/>
      <c r="Y718" s="261"/>
      <c r="Z718" s="260"/>
      <c r="AA718" s="258"/>
      <c r="AB718" s="257"/>
      <c r="AC718" s="261"/>
      <c r="AD718" s="260"/>
      <c r="AE718" s="262"/>
      <c r="AF718" s="259"/>
      <c r="AG718" s="261"/>
      <c r="AH718" s="260"/>
      <c r="AI718" s="258"/>
      <c r="AJ718" s="260"/>
      <c r="AK718" s="261"/>
      <c r="AL718" s="260"/>
      <c r="AM718" s="258"/>
      <c r="AN718" s="260"/>
      <c r="AO718" s="258"/>
    </row>
    <row r="719" spans="1:41" x14ac:dyDescent="0.2">
      <c r="A719" s="455" t="s">
        <v>139</v>
      </c>
      <c r="B719" s="459" t="s">
        <v>1098</v>
      </c>
      <c r="C719" s="557"/>
      <c r="D719" s="558" t="s">
        <v>388</v>
      </c>
      <c r="E719" s="559">
        <v>15</v>
      </c>
      <c r="F719" s="260">
        <v>5180</v>
      </c>
      <c r="G719" s="258">
        <v>5180</v>
      </c>
      <c r="H719" s="260"/>
      <c r="I719" s="261"/>
      <c r="J719" s="257"/>
      <c r="K719" s="261"/>
      <c r="L719" s="257"/>
      <c r="M719" s="261"/>
      <c r="N719" s="283"/>
      <c r="O719" s="258"/>
      <c r="P719" s="259"/>
      <c r="Q719" s="261"/>
      <c r="R719" s="260"/>
      <c r="S719" s="262"/>
      <c r="T719" s="259"/>
      <c r="U719" s="261"/>
      <c r="V719" s="260"/>
      <c r="W719" s="262"/>
      <c r="X719" s="257"/>
      <c r="Y719" s="261"/>
      <c r="Z719" s="260"/>
      <c r="AA719" s="258"/>
      <c r="AB719" s="257"/>
      <c r="AC719" s="261"/>
      <c r="AD719" s="260"/>
      <c r="AE719" s="262"/>
      <c r="AF719" s="259"/>
      <c r="AG719" s="261"/>
      <c r="AH719" s="260"/>
      <c r="AI719" s="258"/>
      <c r="AJ719" s="260"/>
      <c r="AK719" s="261"/>
      <c r="AL719" s="260"/>
      <c r="AM719" s="258"/>
      <c r="AN719" s="260"/>
      <c r="AO719" s="258"/>
    </row>
    <row r="720" spans="1:41" x14ac:dyDescent="0.2">
      <c r="A720" s="455" t="s">
        <v>139</v>
      </c>
      <c r="B720" s="459" t="s">
        <v>1099</v>
      </c>
      <c r="C720" s="557"/>
      <c r="D720" s="558" t="s">
        <v>388</v>
      </c>
      <c r="E720" s="559">
        <v>15</v>
      </c>
      <c r="F720" s="260">
        <v>6318</v>
      </c>
      <c r="G720" s="258">
        <v>6318</v>
      </c>
      <c r="H720" s="260"/>
      <c r="I720" s="261"/>
      <c r="J720" s="257"/>
      <c r="K720" s="261"/>
      <c r="L720" s="257"/>
      <c r="M720" s="261"/>
      <c r="N720" s="283"/>
      <c r="O720" s="258"/>
      <c r="P720" s="259"/>
      <c r="Q720" s="261"/>
      <c r="R720" s="260"/>
      <c r="S720" s="262"/>
      <c r="T720" s="259"/>
      <c r="U720" s="261"/>
      <c r="V720" s="260"/>
      <c r="W720" s="262"/>
      <c r="X720" s="257"/>
      <c r="Y720" s="261"/>
      <c r="Z720" s="260"/>
      <c r="AA720" s="258"/>
      <c r="AB720" s="257"/>
      <c r="AC720" s="261"/>
      <c r="AD720" s="260"/>
      <c r="AE720" s="262"/>
      <c r="AF720" s="259"/>
      <c r="AG720" s="261"/>
      <c r="AH720" s="260"/>
      <c r="AI720" s="258"/>
      <c r="AJ720" s="260"/>
      <c r="AK720" s="261"/>
      <c r="AL720" s="260"/>
      <c r="AM720" s="258"/>
      <c r="AN720" s="260"/>
      <c r="AO720" s="258"/>
    </row>
    <row r="721" spans="1:41" x14ac:dyDescent="0.2">
      <c r="A721" s="304" t="s">
        <v>139</v>
      </c>
      <c r="B721" s="307" t="s">
        <v>734</v>
      </c>
      <c r="C721" s="401"/>
      <c r="D721" s="304">
        <v>237880</v>
      </c>
      <c r="E721" s="304">
        <v>15</v>
      </c>
      <c r="F721" s="260"/>
      <c r="G721" s="258"/>
      <c r="H721" s="260"/>
      <c r="I721" s="261"/>
      <c r="J721" s="257"/>
      <c r="K721" s="261"/>
      <c r="L721" s="257"/>
      <c r="M721" s="261"/>
      <c r="N721" s="283"/>
      <c r="O721" s="258"/>
      <c r="P721" s="259"/>
      <c r="Q721" s="261"/>
      <c r="R721" s="260"/>
      <c r="S721" s="262"/>
      <c r="T721" s="259"/>
      <c r="U721" s="261"/>
      <c r="V721" s="260"/>
      <c r="W721" s="262"/>
      <c r="X721" s="257"/>
      <c r="Y721" s="261"/>
      <c r="Z721" s="260"/>
      <c r="AA721" s="258"/>
      <c r="AB721" s="257"/>
      <c r="AC721" s="261"/>
      <c r="AD721" s="260"/>
      <c r="AE721" s="262"/>
      <c r="AF721" s="259"/>
      <c r="AG721" s="261"/>
      <c r="AH721" s="260">
        <v>19950</v>
      </c>
      <c r="AI721" s="390">
        <v>20950</v>
      </c>
      <c r="AJ721" s="260">
        <v>49950</v>
      </c>
      <c r="AK721" s="340">
        <v>50950</v>
      </c>
      <c r="AL721" s="260"/>
      <c r="AM721" s="258"/>
      <c r="AN721" s="260"/>
      <c r="AO721" s="258"/>
    </row>
    <row r="722" spans="1:41" x14ac:dyDescent="0.2">
      <c r="A722" s="455" t="s">
        <v>139</v>
      </c>
      <c r="B722" s="459" t="s">
        <v>1097</v>
      </c>
      <c r="C722" s="557"/>
      <c r="D722" s="469">
        <v>238096</v>
      </c>
      <c r="E722" s="461">
        <v>15</v>
      </c>
      <c r="F722" s="260">
        <v>5041</v>
      </c>
      <c r="G722" s="258">
        <v>5041</v>
      </c>
      <c r="H722" s="260"/>
      <c r="I722" s="261"/>
      <c r="J722" s="257"/>
      <c r="K722" s="261"/>
      <c r="L722" s="257"/>
      <c r="M722" s="261"/>
      <c r="N722" s="283"/>
      <c r="O722" s="258"/>
      <c r="P722" s="259"/>
      <c r="Q722" s="261"/>
      <c r="R722" s="260"/>
      <c r="S722" s="262"/>
      <c r="T722" s="259"/>
      <c r="U722" s="261"/>
      <c r="V722" s="260"/>
      <c r="W722" s="262"/>
      <c r="X722" s="257"/>
      <c r="Y722" s="261"/>
      <c r="Z722" s="260"/>
      <c r="AA722" s="258"/>
      <c r="AB722" s="257"/>
      <c r="AC722" s="261"/>
      <c r="AD722" s="260"/>
      <c r="AE722" s="262"/>
      <c r="AF722" s="259"/>
      <c r="AG722" s="261"/>
      <c r="AH722" s="260"/>
      <c r="AI722" s="258"/>
      <c r="AJ722" s="260"/>
      <c r="AK722" s="261"/>
      <c r="AL722" s="260"/>
      <c r="AM722" s="258"/>
      <c r="AN722" s="260"/>
      <c r="AO722" s="258"/>
    </row>
    <row r="723" spans="1:41" x14ac:dyDescent="0.2">
      <c r="A723" s="455" t="s">
        <v>139</v>
      </c>
      <c r="B723" s="459" t="s">
        <v>1100</v>
      </c>
      <c r="C723" s="557"/>
      <c r="D723" s="558" t="s">
        <v>388</v>
      </c>
      <c r="E723" s="559" t="s">
        <v>1101</v>
      </c>
      <c r="F723" s="260">
        <v>4200</v>
      </c>
      <c r="G723" s="258">
        <v>4200</v>
      </c>
      <c r="H723" s="260"/>
      <c r="I723" s="261"/>
      <c r="J723" s="257"/>
      <c r="K723" s="261"/>
      <c r="L723" s="257"/>
      <c r="M723" s="261"/>
      <c r="N723" s="283"/>
      <c r="O723" s="258"/>
      <c r="P723" s="259"/>
      <c r="Q723" s="261"/>
      <c r="R723" s="260"/>
      <c r="S723" s="262"/>
      <c r="T723" s="259"/>
      <c r="U723" s="261"/>
      <c r="V723" s="260"/>
      <c r="W723" s="262"/>
      <c r="X723" s="257"/>
      <c r="Y723" s="261"/>
      <c r="Z723" s="260"/>
      <c r="AA723" s="258"/>
      <c r="AB723" s="257"/>
      <c r="AC723" s="261"/>
      <c r="AD723" s="260"/>
      <c r="AE723" s="262"/>
      <c r="AF723" s="259"/>
      <c r="AG723" s="261"/>
      <c r="AH723" s="260"/>
      <c r="AI723" s="258"/>
      <c r="AJ723" s="260"/>
      <c r="AK723" s="261"/>
      <c r="AL723" s="260"/>
      <c r="AM723" s="258"/>
      <c r="AN723" s="260"/>
      <c r="AO723" s="258"/>
    </row>
    <row r="724" spans="1:41" x14ac:dyDescent="0.2">
      <c r="A724" s="84"/>
      <c r="B724" s="84"/>
      <c r="C724" s="84"/>
      <c r="D724" s="84"/>
      <c r="E724" s="84"/>
      <c r="G724" s="84"/>
      <c r="I724" s="84"/>
      <c r="J724" s="84"/>
      <c r="K724" s="84"/>
      <c r="M724" s="84"/>
      <c r="N724" s="84"/>
      <c r="O724" s="84"/>
      <c r="Q724" s="84"/>
      <c r="S724" s="84"/>
      <c r="U724" s="84"/>
      <c r="W724" s="84"/>
      <c r="Y724" s="84"/>
      <c r="AA724" s="84"/>
      <c r="AC724" s="84"/>
      <c r="AE724" s="84"/>
      <c r="AG724" s="84"/>
      <c r="AI724" s="84"/>
      <c r="AK724" s="84"/>
      <c r="AM724" s="84"/>
      <c r="AO724" s="84"/>
    </row>
    <row r="725" spans="1:41" x14ac:dyDescent="0.2">
      <c r="A725" s="84"/>
      <c r="B725" s="84"/>
      <c r="C725" s="84"/>
      <c r="D725" s="84"/>
      <c r="E725" s="84"/>
      <c r="G725" s="84"/>
      <c r="I725" s="84"/>
      <c r="J725" s="84"/>
      <c r="K725" s="84"/>
      <c r="M725" s="84"/>
      <c r="N725" s="84"/>
      <c r="O725" s="84"/>
      <c r="Q725" s="84"/>
      <c r="S725" s="84"/>
      <c r="U725" s="84"/>
      <c r="W725" s="84"/>
      <c r="Y725" s="84"/>
      <c r="AA725" s="84"/>
      <c r="AC725" s="84"/>
      <c r="AE725" s="84"/>
      <c r="AG725" s="84"/>
      <c r="AI725" s="84"/>
      <c r="AK725" s="84"/>
      <c r="AM725" s="84"/>
      <c r="AO725" s="84"/>
    </row>
    <row r="726" spans="1:41" x14ac:dyDescent="0.2">
      <c r="A726" s="84"/>
      <c r="B726" s="84"/>
      <c r="C726" s="84"/>
      <c r="D726" s="84"/>
      <c r="E726" s="84"/>
      <c r="G726" s="84"/>
      <c r="I726" s="84"/>
      <c r="J726" s="84"/>
      <c r="K726" s="84"/>
      <c r="M726" s="84"/>
      <c r="N726" s="84"/>
      <c r="O726" s="84"/>
      <c r="Q726" s="84"/>
      <c r="S726" s="84"/>
      <c r="U726" s="84"/>
      <c r="W726" s="84"/>
      <c r="Y726" s="84"/>
      <c r="AA726" s="84"/>
      <c r="AC726" s="84"/>
      <c r="AE726" s="84"/>
      <c r="AG726" s="84"/>
      <c r="AI726" s="84"/>
      <c r="AK726" s="84"/>
      <c r="AM726" s="84"/>
      <c r="AO726" s="84"/>
    </row>
    <row r="727" spans="1:41" x14ac:dyDescent="0.2">
      <c r="A727" s="84"/>
      <c r="B727" s="84"/>
      <c r="C727" s="84"/>
      <c r="D727" s="84"/>
      <c r="E727" s="84"/>
      <c r="G727" s="84"/>
      <c r="I727" s="84"/>
      <c r="J727" s="84"/>
      <c r="K727" s="84"/>
      <c r="M727" s="84"/>
      <c r="N727" s="84"/>
      <c r="O727" s="84"/>
      <c r="Q727" s="84"/>
      <c r="S727" s="84"/>
      <c r="U727" s="84"/>
      <c r="W727" s="84"/>
      <c r="Y727" s="84"/>
      <c r="AA727" s="84"/>
      <c r="AC727" s="84"/>
      <c r="AE727" s="84"/>
      <c r="AG727" s="84"/>
      <c r="AI727" s="84"/>
      <c r="AK727" s="84"/>
      <c r="AM727" s="84"/>
      <c r="AO727" s="84"/>
    </row>
    <row r="728" spans="1:41" x14ac:dyDescent="0.2">
      <c r="A728" s="84"/>
      <c r="B728" s="84"/>
      <c r="C728" s="84"/>
      <c r="D728" s="84"/>
      <c r="E728" s="84"/>
      <c r="G728" s="84"/>
      <c r="I728" s="84"/>
      <c r="J728" s="84"/>
      <c r="K728" s="84"/>
      <c r="M728" s="84"/>
      <c r="N728" s="84"/>
      <c r="O728" s="84"/>
      <c r="Q728" s="84"/>
      <c r="S728" s="84"/>
      <c r="U728" s="84"/>
      <c r="W728" s="84"/>
      <c r="Y728" s="84"/>
      <c r="AA728" s="84"/>
      <c r="AC728" s="84"/>
      <c r="AE728" s="84"/>
      <c r="AG728" s="84"/>
      <c r="AI728" s="84"/>
      <c r="AK728" s="84"/>
      <c r="AM728" s="84"/>
      <c r="AO728" s="84"/>
    </row>
    <row r="729" spans="1:41" x14ac:dyDescent="0.2">
      <c r="A729" s="84"/>
      <c r="B729" s="84"/>
      <c r="C729" s="84"/>
      <c r="D729" s="84"/>
      <c r="E729" s="84"/>
      <c r="G729" s="84"/>
      <c r="I729" s="84"/>
      <c r="J729" s="84"/>
      <c r="K729" s="84"/>
      <c r="M729" s="84"/>
      <c r="N729" s="84"/>
      <c r="O729" s="84"/>
      <c r="Q729" s="84"/>
      <c r="S729" s="84"/>
      <c r="U729" s="84"/>
      <c r="W729" s="84"/>
      <c r="Y729" s="84"/>
      <c r="AA729" s="84"/>
      <c r="AC729" s="84"/>
      <c r="AE729" s="84"/>
      <c r="AG729" s="84"/>
      <c r="AI729" s="84"/>
      <c r="AK729" s="84"/>
      <c r="AM729" s="84"/>
      <c r="AO729" s="84"/>
    </row>
    <row r="730" spans="1:41" x14ac:dyDescent="0.2">
      <c r="A730" s="84"/>
      <c r="B730" s="84"/>
      <c r="C730" s="84"/>
      <c r="D730" s="84"/>
      <c r="E730" s="84"/>
      <c r="G730" s="84"/>
      <c r="I730" s="84"/>
      <c r="J730" s="84"/>
      <c r="K730" s="84"/>
      <c r="M730" s="84"/>
      <c r="N730" s="84"/>
      <c r="O730" s="84"/>
      <c r="Q730" s="84"/>
      <c r="S730" s="84"/>
      <c r="U730" s="84"/>
      <c r="W730" s="84"/>
      <c r="Y730" s="84"/>
      <c r="AA730" s="84"/>
      <c r="AC730" s="84"/>
      <c r="AE730" s="84"/>
      <c r="AG730" s="84"/>
      <c r="AI730" s="84"/>
      <c r="AK730" s="84"/>
      <c r="AM730" s="84"/>
      <c r="AO730" s="84"/>
    </row>
    <row r="731" spans="1:41" x14ac:dyDescent="0.2">
      <c r="A731" s="84"/>
      <c r="B731" s="84"/>
      <c r="C731" s="84"/>
      <c r="D731" s="84"/>
      <c r="E731" s="84"/>
      <c r="G731" s="84"/>
      <c r="I731" s="84"/>
      <c r="J731" s="84"/>
      <c r="K731" s="84"/>
      <c r="M731" s="84"/>
      <c r="N731" s="84"/>
      <c r="O731" s="84"/>
      <c r="Q731" s="84"/>
      <c r="S731" s="84"/>
      <c r="U731" s="84"/>
      <c r="W731" s="84"/>
      <c r="Y731" s="84"/>
      <c r="AA731" s="84"/>
      <c r="AC731" s="84"/>
      <c r="AE731" s="84"/>
      <c r="AG731" s="84"/>
      <c r="AI731" s="84"/>
      <c r="AK731" s="84"/>
      <c r="AM731" s="84"/>
      <c r="AO731" s="84"/>
    </row>
    <row r="732" spans="1:41" x14ac:dyDescent="0.2">
      <c r="A732" s="84"/>
      <c r="B732" s="84"/>
      <c r="C732" s="84"/>
      <c r="D732" s="84"/>
      <c r="E732" s="84"/>
      <c r="G732" s="84"/>
      <c r="I732" s="84"/>
      <c r="J732" s="84"/>
      <c r="K732" s="84"/>
      <c r="M732" s="84"/>
      <c r="N732" s="84"/>
      <c r="O732" s="84"/>
      <c r="Q732" s="84"/>
      <c r="S732" s="84"/>
      <c r="U732" s="84"/>
      <c r="W732" s="84"/>
      <c r="Y732" s="84"/>
      <c r="AA732" s="84"/>
      <c r="AC732" s="84"/>
      <c r="AE732" s="84"/>
      <c r="AG732" s="84"/>
      <c r="AI732" s="84"/>
      <c r="AK732" s="84"/>
      <c r="AM732" s="84"/>
      <c r="AO732" s="84"/>
    </row>
    <row r="733" spans="1:41" x14ac:dyDescent="0.2">
      <c r="A733" s="84"/>
      <c r="B733" s="84"/>
      <c r="C733" s="84"/>
      <c r="D733" s="84"/>
      <c r="E733" s="84"/>
      <c r="G733" s="84"/>
      <c r="I733" s="84"/>
      <c r="J733" s="84"/>
      <c r="K733" s="84"/>
      <c r="M733" s="84"/>
      <c r="N733" s="84"/>
      <c r="O733" s="84"/>
      <c r="Q733" s="84"/>
      <c r="S733" s="84"/>
      <c r="U733" s="84"/>
      <c r="W733" s="84"/>
      <c r="Y733" s="84"/>
      <c r="AA733" s="84"/>
      <c r="AC733" s="84"/>
      <c r="AE733" s="84"/>
      <c r="AG733" s="84"/>
      <c r="AI733" s="84"/>
      <c r="AK733" s="84"/>
      <c r="AM733" s="84"/>
      <c r="AO733" s="84"/>
    </row>
    <row r="734" spans="1:41" x14ac:dyDescent="0.2">
      <c r="A734" s="84"/>
      <c r="B734" s="84"/>
      <c r="C734" s="84"/>
      <c r="D734" s="84"/>
      <c r="E734" s="84"/>
      <c r="G734" s="84"/>
      <c r="I734" s="84"/>
      <c r="J734" s="84"/>
      <c r="K734" s="84"/>
      <c r="M734" s="84"/>
      <c r="N734" s="84"/>
      <c r="O734" s="84"/>
      <c r="Q734" s="84"/>
      <c r="S734" s="84"/>
      <c r="U734" s="84"/>
      <c r="W734" s="84"/>
      <c r="Y734" s="84"/>
      <c r="AA734" s="84"/>
      <c r="AC734" s="84"/>
      <c r="AE734" s="84"/>
      <c r="AG734" s="84"/>
      <c r="AI734" s="84"/>
      <c r="AK734" s="84"/>
      <c r="AM734" s="84"/>
      <c r="AO734" s="84"/>
    </row>
    <row r="735" spans="1:41" x14ac:dyDescent="0.2">
      <c r="A735" s="84"/>
      <c r="B735" s="84"/>
      <c r="C735" s="84"/>
      <c r="D735" s="84"/>
      <c r="E735" s="84"/>
      <c r="G735" s="84"/>
      <c r="I735" s="84"/>
      <c r="J735" s="84"/>
      <c r="K735" s="84"/>
      <c r="M735" s="84"/>
      <c r="N735" s="84"/>
      <c r="O735" s="84"/>
      <c r="Q735" s="84"/>
      <c r="S735" s="84"/>
      <c r="U735" s="84"/>
      <c r="W735" s="84"/>
      <c r="Y735" s="84"/>
      <c r="AA735" s="84"/>
      <c r="AC735" s="84"/>
      <c r="AE735" s="84"/>
      <c r="AG735" s="84"/>
      <c r="AI735" s="84"/>
      <c r="AK735" s="84"/>
      <c r="AM735" s="84"/>
      <c r="AO735" s="84"/>
    </row>
    <row r="736" spans="1:41" x14ac:dyDescent="0.2">
      <c r="A736" s="84"/>
      <c r="B736" s="84"/>
      <c r="C736" s="84"/>
      <c r="D736" s="84"/>
      <c r="E736" s="84"/>
      <c r="G736" s="84"/>
      <c r="I736" s="84"/>
      <c r="J736" s="84"/>
      <c r="K736" s="84"/>
      <c r="M736" s="84"/>
      <c r="N736" s="84"/>
      <c r="O736" s="84"/>
      <c r="Q736" s="84"/>
      <c r="S736" s="84"/>
      <c r="U736" s="84"/>
      <c r="W736" s="84"/>
      <c r="Y736" s="84"/>
      <c r="AA736" s="84"/>
      <c r="AC736" s="84"/>
      <c r="AE736" s="84"/>
      <c r="AG736" s="84"/>
      <c r="AI736" s="84"/>
      <c r="AK736" s="84"/>
      <c r="AM736" s="84"/>
      <c r="AO736" s="84"/>
    </row>
    <row r="737" spans="1:41" x14ac:dyDescent="0.2">
      <c r="A737" s="84"/>
      <c r="B737" s="84"/>
      <c r="C737" s="84"/>
      <c r="D737" s="84"/>
      <c r="E737" s="84"/>
      <c r="G737" s="84"/>
      <c r="I737" s="84"/>
      <c r="J737" s="84"/>
      <c r="K737" s="84"/>
      <c r="M737" s="84"/>
      <c r="N737" s="84"/>
      <c r="O737" s="84"/>
      <c r="Q737" s="84"/>
      <c r="S737" s="84"/>
      <c r="U737" s="84"/>
      <c r="W737" s="84"/>
      <c r="Y737" s="84"/>
      <c r="AA737" s="84"/>
      <c r="AC737" s="84"/>
      <c r="AE737" s="84"/>
      <c r="AG737" s="84"/>
      <c r="AI737" s="84"/>
      <c r="AK737" s="84"/>
      <c r="AM737" s="84"/>
      <c r="AO737" s="84"/>
    </row>
    <row r="738" spans="1:41" x14ac:dyDescent="0.2">
      <c r="A738" s="84"/>
      <c r="B738" s="84"/>
      <c r="C738" s="84"/>
      <c r="D738" s="84"/>
      <c r="E738" s="84"/>
      <c r="G738" s="84"/>
      <c r="I738" s="84"/>
      <c r="J738" s="84"/>
      <c r="K738" s="84"/>
      <c r="M738" s="84"/>
      <c r="N738" s="84"/>
      <c r="O738" s="84"/>
      <c r="Q738" s="84"/>
      <c r="S738" s="84"/>
      <c r="U738" s="84"/>
      <c r="W738" s="84"/>
      <c r="Y738" s="84"/>
      <c r="AA738" s="84"/>
      <c r="AC738" s="84"/>
      <c r="AE738" s="84"/>
      <c r="AG738" s="84"/>
      <c r="AI738" s="84"/>
      <c r="AK738" s="84"/>
      <c r="AM738" s="84"/>
      <c r="AO738" s="84"/>
    </row>
    <row r="739" spans="1:41" x14ac:dyDescent="0.2">
      <c r="A739" s="84"/>
      <c r="B739" s="84"/>
      <c r="C739" s="84"/>
      <c r="D739" s="84"/>
      <c r="E739" s="84"/>
      <c r="G739" s="84"/>
      <c r="I739" s="84"/>
      <c r="J739" s="84"/>
      <c r="K739" s="84"/>
      <c r="M739" s="84"/>
      <c r="N739" s="84"/>
      <c r="O739" s="84"/>
      <c r="Q739" s="84"/>
      <c r="S739" s="84"/>
      <c r="U739" s="84"/>
      <c r="W739" s="84"/>
      <c r="Y739" s="84"/>
      <c r="AA739" s="84"/>
      <c r="AC739" s="84"/>
      <c r="AE739" s="84"/>
      <c r="AG739" s="84"/>
      <c r="AI739" s="84"/>
      <c r="AK739" s="84"/>
      <c r="AM739" s="84"/>
      <c r="AO739" s="84"/>
    </row>
    <row r="740" spans="1:41" x14ac:dyDescent="0.2">
      <c r="A740" s="84"/>
      <c r="B740" s="84"/>
      <c r="C740" s="84"/>
      <c r="D740" s="84"/>
      <c r="E740" s="84"/>
      <c r="G740" s="84"/>
      <c r="I740" s="84"/>
      <c r="J740" s="84"/>
      <c r="K740" s="84"/>
      <c r="M740" s="84"/>
      <c r="N740" s="84"/>
      <c r="O740" s="84"/>
      <c r="Q740" s="84"/>
      <c r="S740" s="84"/>
      <c r="U740" s="84"/>
      <c r="W740" s="84"/>
      <c r="Y740" s="84"/>
      <c r="AA740" s="84"/>
      <c r="AC740" s="84"/>
      <c r="AE740" s="84"/>
      <c r="AG740" s="84"/>
      <c r="AI740" s="84"/>
      <c r="AK740" s="84"/>
      <c r="AM740" s="84"/>
      <c r="AO740" s="84"/>
    </row>
    <row r="741" spans="1:41" x14ac:dyDescent="0.2">
      <c r="A741" s="84"/>
      <c r="B741" s="84"/>
      <c r="C741" s="84"/>
      <c r="D741" s="84"/>
      <c r="E741" s="84"/>
      <c r="G741" s="84"/>
      <c r="I741" s="84"/>
      <c r="J741" s="84"/>
      <c r="K741" s="84"/>
      <c r="M741" s="84"/>
      <c r="N741" s="84"/>
      <c r="O741" s="84"/>
      <c r="Q741" s="84"/>
      <c r="S741" s="84"/>
      <c r="U741" s="84"/>
      <c r="W741" s="84"/>
      <c r="Y741" s="84"/>
      <c r="AA741" s="84"/>
      <c r="AC741" s="84"/>
      <c r="AE741" s="84"/>
      <c r="AG741" s="84"/>
      <c r="AI741" s="84"/>
      <c r="AK741" s="84"/>
      <c r="AM741" s="84"/>
      <c r="AO741" s="84"/>
    </row>
    <row r="742" spans="1:41" x14ac:dyDescent="0.2">
      <c r="A742" s="84"/>
      <c r="B742" s="84"/>
      <c r="C742" s="84"/>
      <c r="D742" s="84"/>
      <c r="E742" s="84"/>
      <c r="G742" s="84"/>
      <c r="I742" s="84"/>
      <c r="J742" s="84"/>
      <c r="K742" s="84"/>
      <c r="M742" s="84"/>
      <c r="N742" s="84"/>
      <c r="O742" s="84"/>
      <c r="Q742" s="84"/>
      <c r="S742" s="84"/>
      <c r="U742" s="84"/>
      <c r="W742" s="84"/>
      <c r="Y742" s="84"/>
      <c r="AA742" s="84"/>
      <c r="AC742" s="84"/>
      <c r="AE742" s="84"/>
      <c r="AG742" s="84"/>
      <c r="AI742" s="84"/>
      <c r="AK742" s="84"/>
      <c r="AM742" s="84"/>
      <c r="AO742" s="84"/>
    </row>
  </sheetData>
  <sortState ref="A6:AO723">
    <sortCondition ref="A6:A723"/>
    <sortCondition ref="E6:E723"/>
    <sortCondition ref="B6:B723"/>
  </sortState>
  <mergeCells count="1">
    <mergeCell ref="A3:E3"/>
  </mergeCells>
  <phoneticPr fontId="0" type="noConversion"/>
  <conditionalFormatting sqref="M6:M45 K6:K45 G6:G45 I6:I45 O6:O45 Q6:Q45 S6:S45 U6:U45 W6:W45 Y6:Y45 AA6:AA45 AC6:AC45 AE6:AE13 AG6:AG45 AI6:AI45 AK6:AK45 AM6:AM45 AO6:AO45 AE15:AE45">
    <cfRule type="expression" dxfId="221" priority="261">
      <formula>AND(F6=0,(G6&gt;0))</formula>
    </cfRule>
    <cfRule type="expression" dxfId="220" priority="262">
      <formula>((G6-F6)/F6)&gt;0.05</formula>
    </cfRule>
  </conditionalFormatting>
  <conditionalFormatting sqref="K46:K79 M46:M79 O46:O79 Q46:Q79 S46:S79 U46:U79 W46:W79 Y46:Y79 AA46:AA79 AC46:AC79 AE46:AE79 AG46:AG79 AI46:AI79 AK46:AK79 AM46:AM79 AO46:AO79 G46:G73 I46:I69">
    <cfRule type="expression" dxfId="219" priority="255">
      <formula>AND(F46=0,(G46&gt;0))</formula>
    </cfRule>
    <cfRule type="expression" dxfId="218" priority="256">
      <formula>((G46-F46)/F46)&gt;0.05</formula>
    </cfRule>
  </conditionalFormatting>
  <conditionalFormatting sqref="G74:G79 I70:I73">
    <cfRule type="expression" dxfId="217" priority="257">
      <formula>AND(F69=0,(G70&gt;0))</formula>
    </cfRule>
    <cfRule type="expression" dxfId="216" priority="258">
      <formula>((G70-F69)/F69)&gt;0.05</formula>
    </cfRule>
  </conditionalFormatting>
  <conditionalFormatting sqref="I74:I79">
    <cfRule type="expression" dxfId="215" priority="259">
      <formula>AND(H72=0,(I74&gt;0))</formula>
    </cfRule>
    <cfRule type="expression" dxfId="214" priority="260">
      <formula>((I74-H72)/H72)&gt;0.05</formula>
    </cfRule>
  </conditionalFormatting>
  <conditionalFormatting sqref="G80:G95 I80:I95 K80:K95 M80:M95 O80:O95 Q80:Q95 S80:S95 U80:U95 W80:W95 Y80:Y95 AA80:AA95 AC80:AC95 AE80:AE95 AG80:AG95 AI80:AI95 AK80:AK95 AM80:AM95 AO80:AO95">
    <cfRule type="expression" dxfId="213" priority="253">
      <formula>AND(F80=0,(G80&gt;0))</formula>
    </cfRule>
    <cfRule type="expression" dxfId="212" priority="254">
      <formula>((G80-F80)/F80)&gt;0.05</formula>
    </cfRule>
  </conditionalFormatting>
  <conditionalFormatting sqref="K96:K102 M96:M102 O96:O102 Q96:Q102 S96:S102 U96:U102 W96:W102 Y96:Y102 AA96:AA102 AC96:AC102 AE96:AE102 AG96:AG102 AI96:AI102 AK96:AK102 AM96:AM102 AO96:AO102 G96:G102 I96:I102 I104:I123 G104:G123 AO104:AO123 AM104:AM123 AK104:AK123 AI104:AI123 AG104:AG123 AE104:AE123 AC104:AC123 AA104:AA123 Y104:Y123 W104:W123 U104:U123 S104:S123 Q104:Q123 O104:O123 M104:M123 K104:K123 K125:K141 M125:M141 O125:O141 Q125:Q141 S125:S141 U125:U141 W125:W141 Y125:Y141 AA125:AA141 AC125:AC141 AE125:AE141 AG125:AG141 AI125:AI141 AK125:AK141 AM125:AM141 AO125:AO141 G125:G141 I125:I141">
    <cfRule type="expression" dxfId="211" priority="251">
      <formula>AND(F96=0,(G96&gt;0))</formula>
    </cfRule>
    <cfRule type="expression" dxfId="210" priority="252">
      <formula>((G96-F96)/F96)&gt;0.05</formula>
    </cfRule>
  </conditionalFormatting>
  <conditionalFormatting sqref="G144:G240 I144:I240 K144:K240 M144:M240 O143:O240 Q143:Q240 AE143:AE240 AG143:AG240 AI143:AI240 AK143:AK240 AM143:AM240 AO143:AO240 S143:S240 U143:U240 Y143:Y240 W143:W240 AC143:AC240 AA143:AA240">
    <cfRule type="expression" dxfId="209" priority="249">
      <formula>AND(F143=0,(G143&gt;0))</formula>
    </cfRule>
    <cfRule type="expression" dxfId="208" priority="250">
      <formula>((G143-F143)/F143)&gt;0.05</formula>
    </cfRule>
  </conditionalFormatting>
  <conditionalFormatting sqref="G143:G240">
    <cfRule type="cellIs" dxfId="207" priority="248" operator="notBetween">
      <formula>0.9*F143</formula>
      <formula>1.1*F143</formula>
    </cfRule>
  </conditionalFormatting>
  <conditionalFormatting sqref="I143:I240">
    <cfRule type="cellIs" dxfId="206" priority="247" operator="notBetween">
      <formula>0.9*H143</formula>
      <formula>1.1*H143</formula>
    </cfRule>
  </conditionalFormatting>
  <conditionalFormatting sqref="K143:K240">
    <cfRule type="cellIs" dxfId="205" priority="246" operator="notBetween">
      <formula>0.9*J143</formula>
      <formula>1.1*J143</formula>
    </cfRule>
  </conditionalFormatting>
  <conditionalFormatting sqref="M143:M240">
    <cfRule type="cellIs" dxfId="204" priority="245" operator="notBetween">
      <formula>0.9*L143</formula>
      <formula>1.1*L143</formula>
    </cfRule>
  </conditionalFormatting>
  <conditionalFormatting sqref="G270:G271 G273:G281 I278:I281 K273:K281 M273:M281 O273:O281 Q273:Q281 S273:S281 U273:U281 W273:W281 Y273:Y281 AA273:AA281 AC273:AC281 AE273:AE281 AG273:AG281 AI273:AI281 AK273:AK281 AM273:AM281 AO273:AO281">
    <cfRule type="expression" dxfId="203" priority="243">
      <formula>AND(F270=0,(G270&gt;0))</formula>
    </cfRule>
    <cfRule type="expression" dxfId="202" priority="244">
      <formula>((G270-F270)/F270)&gt;0.05</formula>
    </cfRule>
  </conditionalFormatting>
  <conditionalFormatting sqref="K270:K271">
    <cfRule type="expression" dxfId="201" priority="239">
      <formula>AND(J270=0,(K270&gt;0))</formula>
    </cfRule>
    <cfRule type="expression" dxfId="200" priority="240">
      <formula>((K270-J270)/J270)&gt;0.05</formula>
    </cfRule>
  </conditionalFormatting>
  <conditionalFormatting sqref="M270:M271">
    <cfRule type="expression" dxfId="199" priority="237">
      <formula>AND(L270=0,(M270&gt;0))</formula>
    </cfRule>
    <cfRule type="expression" dxfId="198" priority="238">
      <formula>((M270-L270)/L270)&gt;0.05</formula>
    </cfRule>
  </conditionalFormatting>
  <conditionalFormatting sqref="O270:O271">
    <cfRule type="expression" dxfId="197" priority="235">
      <formula>AND(N270=0,(O270&gt;0))</formula>
    </cfRule>
    <cfRule type="expression" dxfId="196" priority="236">
      <formula>((O270-N270)/N270)&gt;0.05</formula>
    </cfRule>
  </conditionalFormatting>
  <conditionalFormatting sqref="Q270:Q271">
    <cfRule type="expression" dxfId="195" priority="233">
      <formula>AND(P270=0,(Q270&gt;0))</formula>
    </cfRule>
    <cfRule type="expression" dxfId="194" priority="234">
      <formula>((Q270-P270)/P270)&gt;0.05</formula>
    </cfRule>
  </conditionalFormatting>
  <conditionalFormatting sqref="S270:S271">
    <cfRule type="expression" dxfId="193" priority="231">
      <formula>AND(R270=0,(S270&gt;0))</formula>
    </cfRule>
    <cfRule type="expression" dxfId="192" priority="232">
      <formula>((S270-R270)/R270)&gt;0.05</formula>
    </cfRule>
  </conditionalFormatting>
  <conditionalFormatting sqref="U270:U271">
    <cfRule type="expression" dxfId="191" priority="229">
      <formula>AND(T270=0,(U270&gt;0))</formula>
    </cfRule>
    <cfRule type="expression" dxfId="190" priority="230">
      <formula>((U270-T270)/T270)&gt;0.05</formula>
    </cfRule>
  </conditionalFormatting>
  <conditionalFormatting sqref="W270:W271">
    <cfRule type="expression" dxfId="189" priority="227">
      <formula>AND(V270=0,(W270&gt;0))</formula>
    </cfRule>
    <cfRule type="expression" dxfId="188" priority="228">
      <formula>((W270-V270)/V270)&gt;0.05</formula>
    </cfRule>
  </conditionalFormatting>
  <conditionalFormatting sqref="Y270:Y271">
    <cfRule type="expression" dxfId="187" priority="225">
      <formula>AND(X270=0,(Y270&gt;0))</formula>
    </cfRule>
    <cfRule type="expression" dxfId="186" priority="226">
      <formula>((Y270-X270)/X270)&gt;0.05</formula>
    </cfRule>
  </conditionalFormatting>
  <conditionalFormatting sqref="AA270:AA271">
    <cfRule type="expression" dxfId="185" priority="223">
      <formula>AND(Z270=0,(AA270&gt;0))</formula>
    </cfRule>
    <cfRule type="expression" dxfId="184" priority="224">
      <formula>((AA270-Z270)/Z270)&gt;0.05</formula>
    </cfRule>
  </conditionalFormatting>
  <conditionalFormatting sqref="AC270:AC271">
    <cfRule type="expression" dxfId="183" priority="221">
      <formula>AND(AB270=0,(AC270&gt;0))</formula>
    </cfRule>
    <cfRule type="expression" dxfId="182" priority="222">
      <formula>((AC270-AB270)/AB270)&gt;0.05</formula>
    </cfRule>
  </conditionalFormatting>
  <conditionalFormatting sqref="AE270:AE271">
    <cfRule type="expression" dxfId="181" priority="219">
      <formula>AND(AD270=0,(AE270&gt;0))</formula>
    </cfRule>
    <cfRule type="expression" dxfId="180" priority="220">
      <formula>((AE270-AD270)/AD270)&gt;0.05</formula>
    </cfRule>
  </conditionalFormatting>
  <conditionalFormatting sqref="AG270:AG271">
    <cfRule type="expression" dxfId="179" priority="217">
      <formula>AND(AF270=0,(AG270&gt;0))</formula>
    </cfRule>
    <cfRule type="expression" dxfId="178" priority="218">
      <formula>((AG270-AF270)/AF270)&gt;0.05</formula>
    </cfRule>
  </conditionalFormatting>
  <conditionalFormatting sqref="AI270:AI271">
    <cfRule type="expression" dxfId="177" priority="215">
      <formula>AND(AH270=0,(AI270&gt;0))</formula>
    </cfRule>
    <cfRule type="expression" dxfId="176" priority="216">
      <formula>((AI270-AH270)/AH270)&gt;0.05</formula>
    </cfRule>
  </conditionalFormatting>
  <conditionalFormatting sqref="AK270:AK271">
    <cfRule type="expression" dxfId="175" priority="213">
      <formula>AND(AJ270=0,(AK270&gt;0))</formula>
    </cfRule>
    <cfRule type="expression" dxfId="174" priority="214">
      <formula>((AK270-AJ270)/AJ270)&gt;0.05</formula>
    </cfRule>
  </conditionalFormatting>
  <conditionalFormatting sqref="AM270:AM271">
    <cfRule type="expression" dxfId="173" priority="211">
      <formula>AND(AL270=0,(AM270&gt;0))</formula>
    </cfRule>
    <cfRule type="expression" dxfId="172" priority="212">
      <formula>((AM270-AL270)/AL270)&gt;0.05</formula>
    </cfRule>
  </conditionalFormatting>
  <conditionalFormatting sqref="AO270:AO271">
    <cfRule type="expression" dxfId="171" priority="209">
      <formula>AND(AN270=0,(AO270&gt;0))</formula>
    </cfRule>
    <cfRule type="expression" dxfId="170" priority="210">
      <formula>((AO270-AN270)/AN270)&gt;0.05</formula>
    </cfRule>
  </conditionalFormatting>
  <conditionalFormatting sqref="G272">
    <cfRule type="expression" dxfId="169" priority="171">
      <formula>AND(F272=0,(G272&gt;0))</formula>
    </cfRule>
    <cfRule type="expression" dxfId="168" priority="172">
      <formula>((G272-F272)/F272)&gt;0.05</formula>
    </cfRule>
  </conditionalFormatting>
  <conditionalFormatting sqref="K272">
    <cfRule type="expression" dxfId="167" priority="167">
      <formula>AND(J272=0,(K272&gt;0))</formula>
    </cfRule>
    <cfRule type="expression" dxfId="166" priority="168">
      <formula>((K272-J272)/J272)&gt;0.05</formula>
    </cfRule>
  </conditionalFormatting>
  <conditionalFormatting sqref="M272">
    <cfRule type="expression" dxfId="165" priority="165">
      <formula>AND(L272=0,(M272&gt;0))</formula>
    </cfRule>
    <cfRule type="expression" dxfId="164" priority="166">
      <formula>((M272-L272)/L272)&gt;0.05</formula>
    </cfRule>
  </conditionalFormatting>
  <conditionalFormatting sqref="O272">
    <cfRule type="expression" dxfId="163" priority="163">
      <formula>AND(N272=0,(O272&gt;0))</formula>
    </cfRule>
    <cfRule type="expression" dxfId="162" priority="164">
      <formula>((O272-N272)/N272)&gt;0.05</formula>
    </cfRule>
  </conditionalFormatting>
  <conditionalFormatting sqref="Q272">
    <cfRule type="expression" dxfId="161" priority="161">
      <formula>AND(P272=0,(Q272&gt;0))</formula>
    </cfRule>
    <cfRule type="expression" dxfId="160" priority="162">
      <formula>((Q272-P272)/P272)&gt;0.05</formula>
    </cfRule>
  </conditionalFormatting>
  <conditionalFormatting sqref="S272">
    <cfRule type="expression" dxfId="159" priority="159">
      <formula>AND(R272=0,(S272&gt;0))</formula>
    </cfRule>
    <cfRule type="expression" dxfId="158" priority="160">
      <formula>((S272-R272)/R272)&gt;0.05</formula>
    </cfRule>
  </conditionalFormatting>
  <conditionalFormatting sqref="U272">
    <cfRule type="expression" dxfId="157" priority="157">
      <formula>AND(T272=0,(U272&gt;0))</formula>
    </cfRule>
    <cfRule type="expression" dxfId="156" priority="158">
      <formula>((U272-T272)/T272)&gt;0.05</formula>
    </cfRule>
  </conditionalFormatting>
  <conditionalFormatting sqref="W272">
    <cfRule type="expression" dxfId="155" priority="155">
      <formula>AND(V272=0,(W272&gt;0))</formula>
    </cfRule>
    <cfRule type="expression" dxfId="154" priority="156">
      <formula>((W272-V272)/V272)&gt;0.05</formula>
    </cfRule>
  </conditionalFormatting>
  <conditionalFormatting sqref="Y272">
    <cfRule type="expression" dxfId="153" priority="153">
      <formula>AND(X272=0,(Y272&gt;0))</formula>
    </cfRule>
    <cfRule type="expression" dxfId="152" priority="154">
      <formula>((Y272-X272)/X272)&gt;0.05</formula>
    </cfRule>
  </conditionalFormatting>
  <conditionalFormatting sqref="AA272">
    <cfRule type="expression" dxfId="151" priority="151">
      <formula>AND(Z272=0,(AA272&gt;0))</formula>
    </cfRule>
    <cfRule type="expression" dxfId="150" priority="152">
      <formula>((AA272-Z272)/Z272)&gt;0.05</formula>
    </cfRule>
  </conditionalFormatting>
  <conditionalFormatting sqref="AC272">
    <cfRule type="expression" dxfId="149" priority="149">
      <formula>AND(AB272=0,(AC272&gt;0))</formula>
    </cfRule>
    <cfRule type="expression" dxfId="148" priority="150">
      <formula>((AC272-AB272)/AB272)&gt;0.05</formula>
    </cfRule>
  </conditionalFormatting>
  <conditionalFormatting sqref="AE272">
    <cfRule type="expression" dxfId="147" priority="147">
      <formula>AND(AD272=0,(AE272&gt;0))</formula>
    </cfRule>
    <cfRule type="expression" dxfId="146" priority="148">
      <formula>((AE272-AD272)/AD272)&gt;0.05</formula>
    </cfRule>
  </conditionalFormatting>
  <conditionalFormatting sqref="AG272">
    <cfRule type="expression" dxfId="145" priority="145">
      <formula>AND(AF272=0,(AG272&gt;0))</formula>
    </cfRule>
    <cfRule type="expression" dxfId="144" priority="146">
      <formula>((AG272-AF272)/AF272)&gt;0.05</formula>
    </cfRule>
  </conditionalFormatting>
  <conditionalFormatting sqref="AI272">
    <cfRule type="expression" dxfId="143" priority="143">
      <formula>AND(AH272=0,(AI272&gt;0))</formula>
    </cfRule>
    <cfRule type="expression" dxfId="142" priority="144">
      <formula>((AI272-AH272)/AH272)&gt;0.05</formula>
    </cfRule>
  </conditionalFormatting>
  <conditionalFormatting sqref="AK272">
    <cfRule type="expression" dxfId="141" priority="141">
      <formula>AND(AJ272=0,(AK272&gt;0))</formula>
    </cfRule>
    <cfRule type="expression" dxfId="140" priority="142">
      <formula>((AK272-AJ272)/AJ272)&gt;0.05</formula>
    </cfRule>
  </conditionalFormatting>
  <conditionalFormatting sqref="AM272">
    <cfRule type="expression" dxfId="139" priority="139">
      <formula>AND(AL272=0,(AM272&gt;0))</formula>
    </cfRule>
    <cfRule type="expression" dxfId="138" priority="140">
      <formula>((AM272-AL272)/AL272)&gt;0.05</formula>
    </cfRule>
  </conditionalFormatting>
  <conditionalFormatting sqref="AO272">
    <cfRule type="expression" dxfId="137" priority="137">
      <formula>AND(AN272=0,(AO272&gt;0))</formula>
    </cfRule>
    <cfRule type="expression" dxfId="136" priority="138">
      <formula>((AO272-AN272)/AN272)&gt;0.05</formula>
    </cfRule>
  </conditionalFormatting>
  <conditionalFormatting sqref="G282:G290 K282:K290 O282:O290 Q282:Q290 S282:S290 U282:U290 W282:W290 Y282:Y290 AA282:AA290 AC282:AC290 AE282:AE290 AG282:AG290 AI282:AI290 AK282:AK290 AM282:AM290 AO282:AO290">
    <cfRule type="expression" dxfId="135" priority="133">
      <formula>AND(F282=0,(G282&gt;0))</formula>
    </cfRule>
    <cfRule type="expression" dxfId="134" priority="134">
      <formula>((G282-F282)/F282)&gt;0.05</formula>
    </cfRule>
  </conditionalFormatting>
  <conditionalFormatting sqref="M282:M290">
    <cfRule type="expression" dxfId="133" priority="135">
      <formula>AND(H282=0,(M282&gt;0))</formula>
    </cfRule>
    <cfRule type="expression" dxfId="132" priority="136">
      <formula>((M282-H282)/H282)&gt;0.05</formula>
    </cfRule>
  </conditionalFormatting>
  <conditionalFormatting sqref="K291:K329 M291:M329 O291:O329 Q291:Q329 S291:S329 U291:U329 W291:W329 Y291:Y329 AA291:AA329 AC291:AC329 AE291:AE329 AG291:AG329 AI291:AI329 AK291:AK329 AM291:AM329 AO291:AO329 G291:G329 I291:I329">
    <cfRule type="expression" dxfId="131" priority="131">
      <formula>AND(F291=0,(G291&gt;0))</formula>
    </cfRule>
    <cfRule type="expression" dxfId="130" priority="132">
      <formula>((G291-F291)/F291)&gt;0.05</formula>
    </cfRule>
  </conditionalFormatting>
  <conditionalFormatting sqref="G332:G351">
    <cfRule type="expression" dxfId="129" priority="129">
      <formula xml:space="preserve"> G332 &gt; (F332+(F332*0.1))</formula>
    </cfRule>
    <cfRule type="expression" dxfId="128" priority="130">
      <formula xml:space="preserve"> G332 &lt; (F332-(F332*0.1))</formula>
    </cfRule>
  </conditionalFormatting>
  <conditionalFormatting sqref="G330:G351 I330:I351 K330:K351 M330:M351 O330:O351 Q330:Q351 S330:S351 U330:U351 W330:W351 Y330:Y351 AA330:AA351 AC330:AC351 AE330:AE351 AG330:AG351 AI330:AI351 AK330:AK351 AM330:AM351 AO330:AO351">
    <cfRule type="expression" dxfId="127" priority="127">
      <formula>AND(F330=0,(G330&gt;0))</formula>
    </cfRule>
    <cfRule type="expression" dxfId="126" priority="128">
      <formula>((G330-F330)/F330)&gt;0.05</formula>
    </cfRule>
  </conditionalFormatting>
  <conditionalFormatting sqref="K103 M103 O103 Q103 S103 U103 W103 Y103 AA103 AC103 AE103 AG103 AI103 AK103 AM103 AO103 G103 I103">
    <cfRule type="expression" dxfId="125" priority="125">
      <formula>AND(F103=0,(G103&gt;0))</formula>
    </cfRule>
    <cfRule type="expression" dxfId="124" priority="126">
      <formula>((G103-F103)/F103)&gt;0.05</formula>
    </cfRule>
  </conditionalFormatting>
  <conditionalFormatting sqref="K124 M124 O124 Q124 S124 U124 W124 Y124 AA124 AC124 AE124 AG124 AI124 AK124 AM124 AO124 G124 I124">
    <cfRule type="expression" dxfId="123" priority="123">
      <formula>AND(F124=0,(G124&gt;0))</formula>
    </cfRule>
    <cfRule type="expression" dxfId="122" priority="124">
      <formula>((G124-F124)/F124)&gt;0.05</formula>
    </cfRule>
  </conditionalFormatting>
  <conditionalFormatting sqref="K142 M142 O142 Q142 S142 U142 W142 Y142 AA142 AC142 AE142 AG142 AI142 AK142 AM142 AO142 G142 I142">
    <cfRule type="expression" dxfId="121" priority="121">
      <formula>AND(F142=0,(G142&gt;0))</formula>
    </cfRule>
    <cfRule type="expression" dxfId="120" priority="122">
      <formula>((G142-F142)/F142)&gt;0.05</formula>
    </cfRule>
  </conditionalFormatting>
  <conditionalFormatting sqref="G352:G401 I352:I401 K352:K401 M352:M401 O352:O401 Q352:Q401 S352:S401 U352:U401 W352:W401 Y352:Y401 AA352:AA401 AC352:AC401 AE352:AE401 AG352:AG401 AI352:AI401 AK352:AK401 AM352:AM401 AO352:AO401">
    <cfRule type="expression" dxfId="119" priority="119">
      <formula>AND(F352=0,(G352&gt;0))</formula>
    </cfRule>
    <cfRule type="expression" dxfId="118" priority="120">
      <formula>((G352-F352)/F352)&gt;0.05</formula>
    </cfRule>
  </conditionalFormatting>
  <conditionalFormatting sqref="G402:G434 I402:I434 M402:M434 O402:O434 Q402:Q434 S402:S434 U402:U434 W402:W434 Y402:Y434 AA402:AA434 AC402:AC434 AE402:AE434 AG402:AG434 AI402:AI434 AK402:AK434 AM402:AM434 AO402:AO434 K402:K434">
    <cfRule type="expression" dxfId="117" priority="117">
      <formula>AND(F402=0,(G402&gt;0))</formula>
    </cfRule>
    <cfRule type="expression" dxfId="116" priority="118">
      <formula>((G402-F402)/F402)&gt;0.05</formula>
    </cfRule>
  </conditionalFormatting>
  <conditionalFormatting sqref="G435:G492 I435:I492 K435:K492 M435:M492 O435:O492 Q435:Q492 S435:S492 U435:U492 W435:W492 Y435:Y492 AA435:AA492 AC435:AC492 AE435:AE492 AG435:AG492 AI435:AI492 AK435:AK492 AM435:AM492 AO435:AO492">
    <cfRule type="expression" dxfId="115" priority="115">
      <formula>AND(F435=0,(G435&gt;0))</formula>
    </cfRule>
    <cfRule type="expression" dxfId="114" priority="116">
      <formula>((G435-F435)/F435)&gt;0.05</formula>
    </cfRule>
  </conditionalFormatting>
  <conditionalFormatting sqref="AO493:AO519 AM493:AM519 AK493:AK519 AI493:AI519 AG493:AG519 AE493:AE519 AC493:AC519 AA493:AA519 Y493:Y519 W493:W519 U493:U519 S493:S519 Q493:Q519 O493:O519 M493:M519 K493:K519 I493:I519 G493:G519">
    <cfRule type="expression" dxfId="113" priority="113">
      <formula>AND(F493=0,(G493&gt;0))</formula>
    </cfRule>
    <cfRule type="expression" dxfId="112" priority="114">
      <formula>((G493-F493)/F493)&gt;0.05</formula>
    </cfRule>
  </conditionalFormatting>
  <conditionalFormatting sqref="G520:G534 K520:K534 M520:M534 O520:O534 Q520:Q534 S520:S534 U520:U534 W520:W534 Y520:Y534 AA520:AA534 AC520:AC534 AE520:AE534 AG520:AG534 AI520:AI534 AK520:AK534 AM520:AM534 AO520:AO534 I520:I534">
    <cfRule type="expression" dxfId="111" priority="111">
      <formula>AND(F520=0,(G520&gt;0))</formula>
    </cfRule>
    <cfRule type="expression" dxfId="110" priority="112">
      <formula>((G520-F520)/F520)&gt;0.05</formula>
    </cfRule>
  </conditionalFormatting>
  <conditionalFormatting sqref="G535:G539 I535:I539 K535:K539 M535:M539 O535:O539 Q535:Q539 S535:S539 U535:U539 W535:W539 Y535:Y539 AA535:AA539 AC535:AC539 AE535:AE539 AG535:AG539 AI535:AI539 AK535:AK539 AM535:AM539 AO535:AO539">
    <cfRule type="expression" dxfId="109" priority="109">
      <formula>AND(F535=0,(G535&gt;0))</formula>
    </cfRule>
    <cfRule type="expression" dxfId="108" priority="110">
      <formula>((G535-F535)/F535)&gt;0.05</formula>
    </cfRule>
  </conditionalFormatting>
  <conditionalFormatting sqref="I540:I574 K540:K574 M540:M574 O540:O574 Q540:Q574 S540:S574 U540:U574 W540:W574 Y540:Y574 AA540:AA574 AC540:AC574 AE540:AE574 AG540:AG574 AI540:AI574 AK540:AK574 AM540:AM574 AO540:AO574 G540:G574">
    <cfRule type="expression" dxfId="107" priority="107">
      <formula>AND(F540=0,(G540&gt;0))</formula>
    </cfRule>
    <cfRule type="expression" dxfId="106" priority="108">
      <formula>((G540-F540)/F540)&gt;0.05</formula>
    </cfRule>
  </conditionalFormatting>
  <conditionalFormatting sqref="G575:G577 I575:I577 K575:K598 M575:M598 O575:O598 Q575:Q598 S575:S598 U575:U598 W575:W598 Y575:Y598 AA575:AA598 AC575:AC598 AE575:AE598 AG575:AG598 AI575:AI598 AK575:AK598 AM575:AM598 AO575:AO598 G579:G598 I579:I598">
    <cfRule type="expression" dxfId="105" priority="105">
      <formula>AND(F575=0,(G575&gt;0))</formula>
    </cfRule>
    <cfRule type="expression" dxfId="104" priority="106">
      <formula>((G575-F575)/F575)&gt;0.05</formula>
    </cfRule>
  </conditionalFormatting>
  <conditionalFormatting sqref="G578">
    <cfRule type="expression" dxfId="103" priority="103">
      <formula>AND(F578=0,(G578&gt;0))</formula>
    </cfRule>
    <cfRule type="expression" dxfId="102" priority="104">
      <formula>((G578-F578)/F578)&gt;0.05</formula>
    </cfRule>
  </conditionalFormatting>
  <conditionalFormatting sqref="I578">
    <cfRule type="expression" dxfId="101" priority="101">
      <formula>AND(H578=0,(I578&gt;0))</formula>
    </cfRule>
    <cfRule type="expression" dxfId="100" priority="102">
      <formula>((I578-H578)/H578)&gt;0.05</formula>
    </cfRule>
  </conditionalFormatting>
  <conditionalFormatting sqref="G599:G609 I599:I609 K599:K609 M599:M609 O599:O609 Q599:Q609 S599:S609 U599:U609 W599:W609 Y599:Y609 AA599:AA609 AC599:AC609 AE599:AE609 AG599:AG609 AI599:AI609 AK599:AK609 AM599:AM609 AO599:AO609">
    <cfRule type="expression" dxfId="99" priority="99">
      <formula>AND(F599=0,(G599&gt;0))</formula>
    </cfRule>
    <cfRule type="expression" dxfId="98" priority="100">
      <formula>((G599-F599)/F599)&gt;0.05</formula>
    </cfRule>
  </conditionalFormatting>
  <conditionalFormatting sqref="G610:G638 I610:I638 K610:K638 M610:M638 O610:O638 Q610:Q638 S610:S638 U610:U638 W610:W638 Y610:Y638 AA610:AA638 AC610:AC638 AE610:AE638 AG610:AG638 AI610:AI638 AK610:AK638 AM610:AM638 AO610:AO638">
    <cfRule type="expression" dxfId="97" priority="97">
      <formula>AND(F610=0,(G610&gt;0))</formula>
    </cfRule>
    <cfRule type="expression" dxfId="96" priority="98">
      <formula>((G610-F610)/F610)&gt;0.05</formula>
    </cfRule>
  </conditionalFormatting>
  <conditionalFormatting sqref="G639:G671 I639:I671 K639:K671 M639:M671 O639:O671 Q639:Q671 S639:S671 U639:U671 W639:W671 Y639:Y671 AA639:AA671 AC639:AC671 AE639:AE671 AG639:AG671 AI639:AI671 AK639:AK671 AM639:AM671 AO639:AO671">
    <cfRule type="expression" dxfId="95" priority="95">
      <formula>AND(F639=0,(G639&gt;0))</formula>
    </cfRule>
    <cfRule type="expression" dxfId="94" priority="96">
      <formula>((G639-F639)/F639)&gt;0.05</formula>
    </cfRule>
  </conditionalFormatting>
  <conditionalFormatting sqref="G672">
    <cfRule type="expression" dxfId="93" priority="93">
      <formula xml:space="preserve"> G672 &gt; (F672+(F672*0.1))</formula>
    </cfRule>
    <cfRule type="expression" dxfId="92" priority="94">
      <formula xml:space="preserve"> G672 &lt; (F672-(F672*0.1))</formula>
    </cfRule>
  </conditionalFormatting>
  <conditionalFormatting sqref="G672 I672 K672 M672 O672 Q672 S672 U672 W672 Y672 AA672 AC672 AE672 AG672 AI672 AK672 AM672 AO672">
    <cfRule type="expression" dxfId="91" priority="91">
      <formula>AND(F672=0,(G672&gt;0))</formula>
    </cfRule>
    <cfRule type="expression" dxfId="90" priority="92">
      <formula>((G672-F672)/F672)&gt;0.05</formula>
    </cfRule>
  </conditionalFormatting>
  <conditionalFormatting sqref="G673">
    <cfRule type="expression" dxfId="89" priority="89">
      <formula xml:space="preserve"> G673 &gt; (F673+(F673*0.1))</formula>
    </cfRule>
    <cfRule type="expression" dxfId="88" priority="90">
      <formula xml:space="preserve"> G673 &lt; (F673-(F673*0.1))</formula>
    </cfRule>
  </conditionalFormatting>
  <conditionalFormatting sqref="G673 I673 K673 M673 O673 Q673 S673 U673 W673 Y673 AA673 AC673 AE673 AG673 AI673 AK673 AM673 AO673">
    <cfRule type="expression" dxfId="87" priority="87">
      <formula>AND(F673=0,(G673&gt;0))</formula>
    </cfRule>
    <cfRule type="expression" dxfId="86" priority="88">
      <formula>((G673-F673)/F673)&gt;0.05</formula>
    </cfRule>
  </conditionalFormatting>
  <conditionalFormatting sqref="G674">
    <cfRule type="expression" dxfId="85" priority="85">
      <formula xml:space="preserve"> G674 &gt; (F674+(F674*0.1))</formula>
    </cfRule>
    <cfRule type="expression" dxfId="84" priority="86">
      <formula xml:space="preserve"> G674 &lt; (F674-(F674*0.1))</formula>
    </cfRule>
  </conditionalFormatting>
  <conditionalFormatting sqref="G674 I674 K674 M674 O674 Q674 S674 U674 W674 Y674 AA674 AC674 AE674 AG674 AI674 AK674 AM674 AO674">
    <cfRule type="expression" dxfId="83" priority="83">
      <formula>AND(F674=0,(G674&gt;0))</formula>
    </cfRule>
    <cfRule type="expression" dxfId="82" priority="84">
      <formula>((G674-F674)/F674)&gt;0.05</formula>
    </cfRule>
  </conditionalFormatting>
  <conditionalFormatting sqref="G677">
    <cfRule type="expression" dxfId="81" priority="81">
      <formula xml:space="preserve"> G677 &gt; (F677+(F677*0.1))</formula>
    </cfRule>
    <cfRule type="expression" dxfId="80" priority="82">
      <formula xml:space="preserve"> G677 &lt; (F677-(F677*0.1))</formula>
    </cfRule>
  </conditionalFormatting>
  <conditionalFormatting sqref="G677 I677 K677 M677 O677 Q677 S677 U677 W677 Y677 AA677 AC677 AE677 AG677 AI677 AK677 AM677 AO677">
    <cfRule type="expression" dxfId="79" priority="79">
      <formula>AND(F677=0,(G677&gt;0))</formula>
    </cfRule>
    <cfRule type="expression" dxfId="78" priority="80">
      <formula>((G677-F677)/F677)&gt;0.05</formula>
    </cfRule>
  </conditionalFormatting>
  <conditionalFormatting sqref="AO675 I675 K675 M675 O675 Q675 S675 U675 W675 Y675 AA675 AC675 AE675 AG675 AI675 AK675 AM675">
    <cfRule type="expression" dxfId="77" priority="77">
      <formula>AND(H675=0,(I675&gt;0))</formula>
    </cfRule>
    <cfRule type="expression" dxfId="76" priority="78">
      <formula>((I675-H675)/H675)&gt;0.05</formula>
    </cfRule>
  </conditionalFormatting>
  <conditionalFormatting sqref="G678">
    <cfRule type="expression" dxfId="75" priority="75">
      <formula xml:space="preserve"> G678 &gt; (F678+(F678*0.1))</formula>
    </cfRule>
    <cfRule type="expression" dxfId="74" priority="76">
      <formula xml:space="preserve"> G678 &lt; (F678-(F678*0.1))</formula>
    </cfRule>
  </conditionalFormatting>
  <conditionalFormatting sqref="G678 I678 K678 M678 O678 Q678 S678 U678 W678 Y678 AA678 AC678 AE678 AG678 AI678 AK678 AM678 AO678">
    <cfRule type="expression" dxfId="73" priority="73">
      <formula>AND(F678=0,(G678&gt;0))</formula>
    </cfRule>
    <cfRule type="expression" dxfId="72" priority="74">
      <formula>((G678-F678)/F678)&gt;0.05</formula>
    </cfRule>
  </conditionalFormatting>
  <conditionalFormatting sqref="AO679 I679 K679 M679 O679 Q679 S679 U679 W679 Y679 AA679 AC679 AE679 AG679 AI679 AK679 AM679">
    <cfRule type="expression" dxfId="71" priority="71">
      <formula>AND(H679=0,(I679&gt;0))</formula>
    </cfRule>
    <cfRule type="expression" dxfId="70" priority="72">
      <formula>((I679-H679)/H679)&gt;0.05</formula>
    </cfRule>
  </conditionalFormatting>
  <conditionalFormatting sqref="G681">
    <cfRule type="expression" dxfId="69" priority="69">
      <formula xml:space="preserve"> G681 &gt; (F681+(F681*0.1))</formula>
    </cfRule>
    <cfRule type="expression" dxfId="68" priority="70">
      <formula xml:space="preserve"> G681 &lt; (F681-(F681*0.1))</formula>
    </cfRule>
  </conditionalFormatting>
  <conditionalFormatting sqref="G681 I681 K681 M681 O681 Q681 S681 U681 W681 Y681 AA681 AC681 AE681 AG681 AI681 AK681 AM681 AO681">
    <cfRule type="expression" dxfId="67" priority="67">
      <formula>AND(F681=0,(G681&gt;0))</formula>
    </cfRule>
    <cfRule type="expression" dxfId="66" priority="68">
      <formula>((G681-F681)/F681)&gt;0.05</formula>
    </cfRule>
  </conditionalFormatting>
  <conditionalFormatting sqref="G682">
    <cfRule type="expression" dxfId="65" priority="65">
      <formula xml:space="preserve"> G682 &gt; (F682+(F682*0.1))</formula>
    </cfRule>
    <cfRule type="expression" dxfId="64" priority="66">
      <formula xml:space="preserve"> G682 &lt; (F682-(F682*0.1))</formula>
    </cfRule>
  </conditionalFormatting>
  <conditionalFormatting sqref="G682 I682 K682 M682 O682 Q682 S682 U682 W682 Y682 AA682 AC682 AE682 AG682 AI682 AK682 AM682 AO682">
    <cfRule type="expression" dxfId="63" priority="63">
      <formula>AND(F682=0,(G682&gt;0))</formula>
    </cfRule>
    <cfRule type="expression" dxfId="62" priority="64">
      <formula>((G682-F682)/F682)&gt;0.05</formula>
    </cfRule>
  </conditionalFormatting>
  <conditionalFormatting sqref="G683">
    <cfRule type="expression" dxfId="61" priority="61">
      <formula xml:space="preserve"> G683 &gt; (F683+(F683*0.1))</formula>
    </cfRule>
    <cfRule type="expression" dxfId="60" priority="62">
      <formula xml:space="preserve"> G683 &lt; (F683-(F683*0.1))</formula>
    </cfRule>
  </conditionalFormatting>
  <conditionalFormatting sqref="G683 I683 K683 M683 O683 Q683 S683 U683 W683 Y683 AA683 AC683 AE683 AG683 AI683 AK683 AM683 AO683">
    <cfRule type="expression" dxfId="59" priority="59">
      <formula>AND(F683=0,(G683&gt;0))</formula>
    </cfRule>
    <cfRule type="expression" dxfId="58" priority="60">
      <formula>((G683-F683)/F683)&gt;0.05</formula>
    </cfRule>
  </conditionalFormatting>
  <conditionalFormatting sqref="G684">
    <cfRule type="expression" dxfId="57" priority="57">
      <formula xml:space="preserve"> G684 &gt; (F684+(F684*0.1))</formula>
    </cfRule>
    <cfRule type="expression" dxfId="56" priority="58">
      <formula xml:space="preserve"> G684 &lt; (F684-(F684*0.1))</formula>
    </cfRule>
  </conditionalFormatting>
  <conditionalFormatting sqref="G684 I684 K684 M684 O684 Q684 S684 U684 W684 Y684 AA684 AC684 AE684 AG684 AI684 AK684 AM684 AO684">
    <cfRule type="expression" dxfId="55" priority="55">
      <formula>AND(F684=0,(G684&gt;0))</formula>
    </cfRule>
    <cfRule type="expression" dxfId="54" priority="56">
      <formula>((G684-F684)/F684)&gt;0.05</formula>
    </cfRule>
  </conditionalFormatting>
  <conditionalFormatting sqref="G685">
    <cfRule type="expression" dxfId="53" priority="53">
      <formula xml:space="preserve"> G685 &gt; (F685+(F685*0.1))</formula>
    </cfRule>
    <cfRule type="expression" dxfId="52" priority="54">
      <formula xml:space="preserve"> G685 &lt; (F685-(F685*0.1))</formula>
    </cfRule>
  </conditionalFormatting>
  <conditionalFormatting sqref="G685 I685 K685 M685 O685 Q685 S685 U685 W685 Y685 AA685 AC685 AE685 AG685 AI685 AK685 AM685 AO685">
    <cfRule type="expression" dxfId="51" priority="51">
      <formula>AND(F685=0,(G685&gt;0))</formula>
    </cfRule>
    <cfRule type="expression" dxfId="50" priority="52">
      <formula>((G685-F685)/F685)&gt;0.05</formula>
    </cfRule>
  </conditionalFormatting>
  <conditionalFormatting sqref="AO687 I687 K687 M687 O687 Q687 S687 U687 W687 Y687 AA687 AC687 AE687 AG687 AI687 AK687 AM687">
    <cfRule type="expression" dxfId="49" priority="49">
      <formula>AND(H687=0,(I687&gt;0))</formula>
    </cfRule>
    <cfRule type="expression" dxfId="48" priority="50">
      <formula>((I687-H687)/H687)&gt;0.05</formula>
    </cfRule>
  </conditionalFormatting>
  <conditionalFormatting sqref="AO686 I686 K686 M686 O686 Q686 S686 U686 W686 Y686 AA686 AC686 AE686 AG686 AI686 AK686 AM686">
    <cfRule type="expression" dxfId="47" priority="47">
      <formula>AND(H686=0,(I686&gt;0))</formula>
    </cfRule>
    <cfRule type="expression" dxfId="46" priority="48">
      <formula>((I686-H686)/H686)&gt;0.05</formula>
    </cfRule>
  </conditionalFormatting>
  <conditionalFormatting sqref="AO688 I688 K688 M688 O688 Q688 S688 U688 W688 Y688 AA688 AC688 AE688 AG688 AI688 AK688 AM688">
    <cfRule type="expression" dxfId="45" priority="45">
      <formula>AND(H688=0,(I688&gt;0))</formula>
    </cfRule>
    <cfRule type="expression" dxfId="44" priority="46">
      <formula>((I688-H688)/H688)&gt;0.05</formula>
    </cfRule>
  </conditionalFormatting>
  <conditionalFormatting sqref="AO689 I689 K689 M689 O689 Q689 S689 U689 W689 Y689 AA689 AC689 AE689 AG689 AI689 AK689 AM689">
    <cfRule type="expression" dxfId="43" priority="43">
      <formula>AND(H689=0,(I689&gt;0))</formula>
    </cfRule>
    <cfRule type="expression" dxfId="42" priority="44">
      <formula>((I689-H689)/H689)&gt;0.05</formula>
    </cfRule>
  </conditionalFormatting>
  <conditionalFormatting sqref="G692">
    <cfRule type="expression" dxfId="41" priority="41">
      <formula xml:space="preserve"> G692 &gt; (F692+(F692*0.1))</formula>
    </cfRule>
    <cfRule type="expression" dxfId="40" priority="42">
      <formula xml:space="preserve"> G692 &lt; (F692-(F692*0.1))</formula>
    </cfRule>
  </conditionalFormatting>
  <conditionalFormatting sqref="G692 I692 K692 M692 O692 Q692 S692 U692 W692 Y692 AA692 AC692 AE692 AG692 AI692 AK692 AM692 AO692">
    <cfRule type="expression" dxfId="39" priority="39">
      <formula>AND(F692=0,(G692&gt;0))</formula>
    </cfRule>
    <cfRule type="expression" dxfId="38" priority="40">
      <formula>((G692-F692)/F692)&gt;0.05</formula>
    </cfRule>
  </conditionalFormatting>
  <conditionalFormatting sqref="G676">
    <cfRule type="expression" dxfId="37" priority="37">
      <formula xml:space="preserve"> G676 &gt; (F676+(F676*0.1))</formula>
    </cfRule>
    <cfRule type="expression" dxfId="36" priority="38">
      <formula xml:space="preserve"> G676 &lt; (F676-(F676*0.1))</formula>
    </cfRule>
  </conditionalFormatting>
  <conditionalFormatting sqref="G676 I676 K676 M676 O676 Q676 S676 U676 W676 Y676 AA676 AC676 AE676 AG676 AI676 AK676 AM676 AO676">
    <cfRule type="expression" dxfId="35" priority="35">
      <formula>AND(F676=0,(G676&gt;0))</formula>
    </cfRule>
    <cfRule type="expression" dxfId="34" priority="36">
      <formula>((G676-F676)/F676)&gt;0.05</formula>
    </cfRule>
  </conditionalFormatting>
  <conditionalFormatting sqref="G680">
    <cfRule type="expression" dxfId="33" priority="33">
      <formula xml:space="preserve"> G680 &gt; (F680+(F680*0.1))</formula>
    </cfRule>
    <cfRule type="expression" dxfId="32" priority="34">
      <formula xml:space="preserve"> G680 &lt; (F680-(F680*0.1))</formula>
    </cfRule>
  </conditionalFormatting>
  <conditionalFormatting sqref="G680 I680 K680 M680 O680 Q680 S680 U680 W680 Y680 AA680 AC680 AE680 AG680 AI680 AK680 AM680 AO680">
    <cfRule type="expression" dxfId="31" priority="31">
      <formula>AND(F680=0,(G680&gt;0))</formula>
    </cfRule>
    <cfRule type="expression" dxfId="30" priority="32">
      <formula>((G680-F680)/F680)&gt;0.05</formula>
    </cfRule>
  </conditionalFormatting>
  <conditionalFormatting sqref="G690">
    <cfRule type="expression" dxfId="29" priority="29">
      <formula xml:space="preserve"> G690 &gt; (F690+(F690*0.1))</formula>
    </cfRule>
    <cfRule type="expression" dxfId="28" priority="30">
      <formula xml:space="preserve"> G690 &lt; (F690-(F690*0.1))</formula>
    </cfRule>
  </conditionalFormatting>
  <conditionalFormatting sqref="G690 I690 K690 M690 O690 Q690 S690 U690 W690 Y690 AA690 AC690 AE690 AG690 AI690 AK690 AM690 AO690">
    <cfRule type="expression" dxfId="27" priority="27">
      <formula>AND(F690=0,(G690&gt;0))</formula>
    </cfRule>
    <cfRule type="expression" dxfId="26" priority="28">
      <formula>((G690-F690)/F690)&gt;0.05</formula>
    </cfRule>
  </conditionalFormatting>
  <conditionalFormatting sqref="G691">
    <cfRule type="expression" dxfId="25" priority="25">
      <formula xml:space="preserve"> G691 &gt; (F691+(F691*0.1))</formula>
    </cfRule>
    <cfRule type="expression" dxfId="24" priority="26">
      <formula xml:space="preserve"> G691 &lt; (F691-(F691*0.1))</formula>
    </cfRule>
  </conditionalFormatting>
  <conditionalFormatting sqref="G691 I691 K691 M691 O691 Q691 S691 U691 W691 Y691 AA691 AC691 AE691 AG691 AI691 AK691 AM691 AO691">
    <cfRule type="expression" dxfId="23" priority="23">
      <formula>AND(F691=0,(G691&gt;0))</formula>
    </cfRule>
    <cfRule type="expression" dxfId="22" priority="24">
      <formula>((G691-F691)/F691)&gt;0.05</formula>
    </cfRule>
  </conditionalFormatting>
  <conditionalFormatting sqref="G693">
    <cfRule type="expression" dxfId="21" priority="21">
      <formula xml:space="preserve"> G693 &gt; (F693+(F693*0.1))</formula>
    </cfRule>
    <cfRule type="expression" dxfId="20" priority="22">
      <formula xml:space="preserve"> G693 &lt; (F693-(F693*0.1))</formula>
    </cfRule>
  </conditionalFormatting>
  <conditionalFormatting sqref="G693 I693 K693 M693 O693 Q693 S693 U693 W693 Y693 AA693 AC693 AE693 AG693 AI693 AK693 AM693 AO693">
    <cfRule type="expression" dxfId="19" priority="19">
      <formula>AND(F693=0,(G693&gt;0))</formula>
    </cfRule>
    <cfRule type="expression" dxfId="18" priority="20">
      <formula>((G693-F693)/F693)&gt;0.05</formula>
    </cfRule>
  </conditionalFormatting>
  <conditionalFormatting sqref="G694">
    <cfRule type="expression" dxfId="17" priority="17">
      <formula xml:space="preserve"> G694 &gt; (F694+(F694*0.1))</formula>
    </cfRule>
    <cfRule type="expression" dxfId="16" priority="18">
      <formula xml:space="preserve"> G694 &lt; (F694-(F694*0.1))</formula>
    </cfRule>
  </conditionalFormatting>
  <conditionalFormatting sqref="G694 I694 K694 M694 O694 Q694 S694 U694 W694 Y694 AA694 AC694 AE694 AG694 AI694 AK694 AM694 AO694">
    <cfRule type="expression" dxfId="15" priority="15">
      <formula>AND(F694=0,(G694&gt;0))</formula>
    </cfRule>
    <cfRule type="expression" dxfId="14" priority="16">
      <formula>((G694-F694)/F694)&gt;0.05</formula>
    </cfRule>
  </conditionalFormatting>
  <conditionalFormatting sqref="G695">
    <cfRule type="expression" dxfId="13" priority="13">
      <formula xml:space="preserve"> G695 &gt; (F695+(F695*0.1))</formula>
    </cfRule>
    <cfRule type="expression" dxfId="12" priority="14">
      <formula xml:space="preserve"> G695 &lt; (F695-(F695*0.1))</formula>
    </cfRule>
  </conditionalFormatting>
  <conditionalFormatting sqref="G695 I695 K695 M695 O695 Q695 S695 U695 W695 Y695 AA695 AC695 AE695 AG695 AI695 AK695 AM695 AO695">
    <cfRule type="expression" dxfId="11" priority="11">
      <formula>AND(F695=0,(G695&gt;0))</formula>
    </cfRule>
    <cfRule type="expression" dxfId="10" priority="12">
      <formula>((G695-F695)/F695)&gt;0.05</formula>
    </cfRule>
  </conditionalFormatting>
  <conditionalFormatting sqref="G696:G723 I696:I723 K696:K723 M696:M723 O696:O723 Q696:Q723 S696:S723 U696:U723 W696:W723 Y696:Y723 AA696:AA723 AC696:AC723 AE696:AE723 AG696:AG723 AI696:AI723 AK696:AK723 AM696:AM723 AO696:AO723">
    <cfRule type="expression" dxfId="9" priority="9">
      <formula>AND(F696=0,(G696&gt;0))</formula>
    </cfRule>
    <cfRule type="expression" dxfId="8" priority="10">
      <formula>((G696-F696)/F696)&gt;0.05</formula>
    </cfRule>
  </conditionalFormatting>
  <conditionalFormatting sqref="I273:I277">
    <cfRule type="expression" dxfId="7" priority="7">
      <formula>AND(H273=0,(I273&gt;0))</formula>
    </cfRule>
    <cfRule type="expression" dxfId="6" priority="8">
      <formula>((I273-H273)/H273)&gt;0.05</formula>
    </cfRule>
  </conditionalFormatting>
  <conditionalFormatting sqref="I270:I271">
    <cfRule type="expression" dxfId="5" priority="5">
      <formula>AND(H270=0,(I270&gt;0))</formula>
    </cfRule>
    <cfRule type="expression" dxfId="4" priority="6">
      <formula>((I270-H270)/H270)&gt;0.05</formula>
    </cfRule>
  </conditionalFormatting>
  <conditionalFormatting sqref="I272">
    <cfRule type="expression" dxfId="3" priority="3">
      <formula>AND(H272=0,(I272&gt;0))</formula>
    </cfRule>
    <cfRule type="expression" dxfId="2" priority="4">
      <formula>((I272-H272)/H272)&gt;0.05</formula>
    </cfRule>
  </conditionalFormatting>
  <conditionalFormatting sqref="G241:G269 I241:I269 K241:K269 M241:M269 O241:O269 Q241:Q269 S241:S269 U241:U269 W241:W269 Y241:Y269 AA241:AA269 AC241:AC269 AE241:AE269 AG241:AG269 AI241:AI269 AK241:AK269 AM241:AM269 AO241:AO269">
    <cfRule type="expression" dxfId="1" priority="1">
      <formula>AND(F241=0,(G241&gt;0))</formula>
    </cfRule>
    <cfRule type="expression" dxfId="0" priority="2">
      <formula>((G241-F241)/F241)&gt;0.05</formula>
    </cfRule>
  </conditionalFormatting>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8"/>
  </sheetPr>
  <dimension ref="A1:E29"/>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1.25" x14ac:dyDescent="0.2"/>
  <cols>
    <col min="1" max="1" width="15.625" style="194" customWidth="1"/>
    <col min="2" max="2" width="17.75" style="194" customWidth="1"/>
    <col min="3" max="3" width="32.5" style="194" customWidth="1"/>
    <col min="4" max="4" width="19.875" style="194" customWidth="1"/>
    <col min="5" max="5" width="40.5" style="194" customWidth="1"/>
    <col min="6" max="6" width="43.875" style="140" customWidth="1"/>
    <col min="7" max="7" width="9" style="140" customWidth="1"/>
    <col min="8" max="256" width="9" style="140"/>
    <col min="257" max="257" width="17.5" style="140" customWidth="1"/>
    <col min="258" max="258" width="16.75" style="140" customWidth="1"/>
    <col min="259" max="259" width="26.375" style="140" customWidth="1"/>
    <col min="260" max="260" width="18.5" style="140" customWidth="1"/>
    <col min="261" max="261" width="40.375" style="140" customWidth="1"/>
    <col min="262" max="512" width="9" style="140"/>
    <col min="513" max="513" width="17.5" style="140" customWidth="1"/>
    <col min="514" max="514" width="16.75" style="140" customWidth="1"/>
    <col min="515" max="515" width="26.375" style="140" customWidth="1"/>
    <col min="516" max="516" width="18.5" style="140" customWidth="1"/>
    <col min="517" max="517" width="40.375" style="140" customWidth="1"/>
    <col min="518" max="768" width="9" style="140"/>
    <col min="769" max="769" width="17.5" style="140" customWidth="1"/>
    <col min="770" max="770" width="16.75" style="140" customWidth="1"/>
    <col min="771" max="771" width="26.375" style="140" customWidth="1"/>
    <col min="772" max="772" width="18.5" style="140" customWidth="1"/>
    <col min="773" max="773" width="40.375" style="140" customWidth="1"/>
    <col min="774" max="1024" width="9" style="140"/>
    <col min="1025" max="1025" width="17.5" style="140" customWidth="1"/>
    <col min="1026" max="1026" width="16.75" style="140" customWidth="1"/>
    <col min="1027" max="1027" width="26.375" style="140" customWidth="1"/>
    <col min="1028" max="1028" width="18.5" style="140" customWidth="1"/>
    <col min="1029" max="1029" width="40.375" style="140" customWidth="1"/>
    <col min="1030" max="1280" width="9" style="140"/>
    <col min="1281" max="1281" width="17.5" style="140" customWidth="1"/>
    <col min="1282" max="1282" width="16.75" style="140" customWidth="1"/>
    <col min="1283" max="1283" width="26.375" style="140" customWidth="1"/>
    <col min="1284" max="1284" width="18.5" style="140" customWidth="1"/>
    <col min="1285" max="1285" width="40.375" style="140" customWidth="1"/>
    <col min="1286" max="1536" width="9" style="140"/>
    <col min="1537" max="1537" width="17.5" style="140" customWidth="1"/>
    <col min="1538" max="1538" width="16.75" style="140" customWidth="1"/>
    <col min="1539" max="1539" width="26.375" style="140" customWidth="1"/>
    <col min="1540" max="1540" width="18.5" style="140" customWidth="1"/>
    <col min="1541" max="1541" width="40.375" style="140" customWidth="1"/>
    <col min="1542" max="1792" width="9" style="140"/>
    <col min="1793" max="1793" width="17.5" style="140" customWidth="1"/>
    <col min="1794" max="1794" width="16.75" style="140" customWidth="1"/>
    <col min="1795" max="1795" width="26.375" style="140" customWidth="1"/>
    <col min="1796" max="1796" width="18.5" style="140" customWidth="1"/>
    <col min="1797" max="1797" width="40.375" style="140" customWidth="1"/>
    <col min="1798" max="2048" width="9" style="140"/>
    <col min="2049" max="2049" width="17.5" style="140" customWidth="1"/>
    <col min="2050" max="2050" width="16.75" style="140" customWidth="1"/>
    <col min="2051" max="2051" width="26.375" style="140" customWidth="1"/>
    <col min="2052" max="2052" width="18.5" style="140" customWidth="1"/>
    <col min="2053" max="2053" width="40.375" style="140" customWidth="1"/>
    <col min="2054" max="2304" width="9" style="140"/>
    <col min="2305" max="2305" width="17.5" style="140" customWidth="1"/>
    <col min="2306" max="2306" width="16.75" style="140" customWidth="1"/>
    <col min="2307" max="2307" width="26.375" style="140" customWidth="1"/>
    <col min="2308" max="2308" width="18.5" style="140" customWidth="1"/>
    <col min="2309" max="2309" width="40.375" style="140" customWidth="1"/>
    <col min="2310" max="2560" width="9" style="140"/>
    <col min="2561" max="2561" width="17.5" style="140" customWidth="1"/>
    <col min="2562" max="2562" width="16.75" style="140" customWidth="1"/>
    <col min="2563" max="2563" width="26.375" style="140" customWidth="1"/>
    <col min="2564" max="2564" width="18.5" style="140" customWidth="1"/>
    <col min="2565" max="2565" width="40.375" style="140" customWidth="1"/>
    <col min="2566" max="2816" width="9" style="140"/>
    <col min="2817" max="2817" width="17.5" style="140" customWidth="1"/>
    <col min="2818" max="2818" width="16.75" style="140" customWidth="1"/>
    <col min="2819" max="2819" width="26.375" style="140" customWidth="1"/>
    <col min="2820" max="2820" width="18.5" style="140" customWidth="1"/>
    <col min="2821" max="2821" width="40.375" style="140" customWidth="1"/>
    <col min="2822" max="3072" width="9" style="140"/>
    <col min="3073" max="3073" width="17.5" style="140" customWidth="1"/>
    <col min="3074" max="3074" width="16.75" style="140" customWidth="1"/>
    <col min="3075" max="3075" width="26.375" style="140" customWidth="1"/>
    <col min="3076" max="3076" width="18.5" style="140" customWidth="1"/>
    <col min="3077" max="3077" width="40.375" style="140" customWidth="1"/>
    <col min="3078" max="3328" width="9" style="140"/>
    <col min="3329" max="3329" width="17.5" style="140" customWidth="1"/>
    <col min="3330" max="3330" width="16.75" style="140" customWidth="1"/>
    <col min="3331" max="3331" width="26.375" style="140" customWidth="1"/>
    <col min="3332" max="3332" width="18.5" style="140" customWidth="1"/>
    <col min="3333" max="3333" width="40.375" style="140" customWidth="1"/>
    <col min="3334" max="3584" width="9" style="140"/>
    <col min="3585" max="3585" width="17.5" style="140" customWidth="1"/>
    <col min="3586" max="3586" width="16.75" style="140" customWidth="1"/>
    <col min="3587" max="3587" width="26.375" style="140" customWidth="1"/>
    <col min="3588" max="3588" width="18.5" style="140" customWidth="1"/>
    <col min="3589" max="3589" width="40.375" style="140" customWidth="1"/>
    <col min="3590" max="3840" width="9" style="140"/>
    <col min="3841" max="3841" width="17.5" style="140" customWidth="1"/>
    <col min="3842" max="3842" width="16.75" style="140" customWidth="1"/>
    <col min="3843" max="3843" width="26.375" style="140" customWidth="1"/>
    <col min="3844" max="3844" width="18.5" style="140" customWidth="1"/>
    <col min="3845" max="3845" width="40.375" style="140" customWidth="1"/>
    <col min="3846" max="4096" width="9" style="140"/>
    <col min="4097" max="4097" width="17.5" style="140" customWidth="1"/>
    <col min="4098" max="4098" width="16.75" style="140" customWidth="1"/>
    <col min="4099" max="4099" width="26.375" style="140" customWidth="1"/>
    <col min="4100" max="4100" width="18.5" style="140" customWidth="1"/>
    <col min="4101" max="4101" width="40.375" style="140" customWidth="1"/>
    <col min="4102" max="4352" width="9" style="140"/>
    <col min="4353" max="4353" width="17.5" style="140" customWidth="1"/>
    <col min="4354" max="4354" width="16.75" style="140" customWidth="1"/>
    <col min="4355" max="4355" width="26.375" style="140" customWidth="1"/>
    <col min="4356" max="4356" width="18.5" style="140" customWidth="1"/>
    <col min="4357" max="4357" width="40.375" style="140" customWidth="1"/>
    <col min="4358" max="4608" width="9" style="140"/>
    <col min="4609" max="4609" width="17.5" style="140" customWidth="1"/>
    <col min="4610" max="4610" width="16.75" style="140" customWidth="1"/>
    <col min="4611" max="4611" width="26.375" style="140" customWidth="1"/>
    <col min="4612" max="4612" width="18.5" style="140" customWidth="1"/>
    <col min="4613" max="4613" width="40.375" style="140" customWidth="1"/>
    <col min="4614" max="4864" width="9" style="140"/>
    <col min="4865" max="4865" width="17.5" style="140" customWidth="1"/>
    <col min="4866" max="4866" width="16.75" style="140" customWidth="1"/>
    <col min="4867" max="4867" width="26.375" style="140" customWidth="1"/>
    <col min="4868" max="4868" width="18.5" style="140" customWidth="1"/>
    <col min="4869" max="4869" width="40.375" style="140" customWidth="1"/>
    <col min="4870" max="5120" width="9" style="140"/>
    <col min="5121" max="5121" width="17.5" style="140" customWidth="1"/>
    <col min="5122" max="5122" width="16.75" style="140" customWidth="1"/>
    <col min="5123" max="5123" width="26.375" style="140" customWidth="1"/>
    <col min="5124" max="5124" width="18.5" style="140" customWidth="1"/>
    <col min="5125" max="5125" width="40.375" style="140" customWidth="1"/>
    <col min="5126" max="5376" width="9" style="140"/>
    <col min="5377" max="5377" width="17.5" style="140" customWidth="1"/>
    <col min="5378" max="5378" width="16.75" style="140" customWidth="1"/>
    <col min="5379" max="5379" width="26.375" style="140" customWidth="1"/>
    <col min="5380" max="5380" width="18.5" style="140" customWidth="1"/>
    <col min="5381" max="5381" width="40.375" style="140" customWidth="1"/>
    <col min="5382" max="5632" width="9" style="140"/>
    <col min="5633" max="5633" width="17.5" style="140" customWidth="1"/>
    <col min="5634" max="5634" width="16.75" style="140" customWidth="1"/>
    <col min="5635" max="5635" width="26.375" style="140" customWidth="1"/>
    <col min="5636" max="5636" width="18.5" style="140" customWidth="1"/>
    <col min="5637" max="5637" width="40.375" style="140" customWidth="1"/>
    <col min="5638" max="5888" width="9" style="140"/>
    <col min="5889" max="5889" width="17.5" style="140" customWidth="1"/>
    <col min="5890" max="5890" width="16.75" style="140" customWidth="1"/>
    <col min="5891" max="5891" width="26.375" style="140" customWidth="1"/>
    <col min="5892" max="5892" width="18.5" style="140" customWidth="1"/>
    <col min="5893" max="5893" width="40.375" style="140" customWidth="1"/>
    <col min="5894" max="6144" width="9" style="140"/>
    <col min="6145" max="6145" width="17.5" style="140" customWidth="1"/>
    <col min="6146" max="6146" width="16.75" style="140" customWidth="1"/>
    <col min="6147" max="6147" width="26.375" style="140" customWidth="1"/>
    <col min="6148" max="6148" width="18.5" style="140" customWidth="1"/>
    <col min="6149" max="6149" width="40.375" style="140" customWidth="1"/>
    <col min="6150" max="6400" width="9" style="140"/>
    <col min="6401" max="6401" width="17.5" style="140" customWidth="1"/>
    <col min="6402" max="6402" width="16.75" style="140" customWidth="1"/>
    <col min="6403" max="6403" width="26.375" style="140" customWidth="1"/>
    <col min="6404" max="6404" width="18.5" style="140" customWidth="1"/>
    <col min="6405" max="6405" width="40.375" style="140" customWidth="1"/>
    <col min="6406" max="6656" width="9" style="140"/>
    <col min="6657" max="6657" width="17.5" style="140" customWidth="1"/>
    <col min="6658" max="6658" width="16.75" style="140" customWidth="1"/>
    <col min="6659" max="6659" width="26.375" style="140" customWidth="1"/>
    <col min="6660" max="6660" width="18.5" style="140" customWidth="1"/>
    <col min="6661" max="6661" width="40.375" style="140" customWidth="1"/>
    <col min="6662" max="6912" width="9" style="140"/>
    <col min="6913" max="6913" width="17.5" style="140" customWidth="1"/>
    <col min="6914" max="6914" width="16.75" style="140" customWidth="1"/>
    <col min="6915" max="6915" width="26.375" style="140" customWidth="1"/>
    <col min="6916" max="6916" width="18.5" style="140" customWidth="1"/>
    <col min="6917" max="6917" width="40.375" style="140" customWidth="1"/>
    <col min="6918" max="7168" width="9" style="140"/>
    <col min="7169" max="7169" width="17.5" style="140" customWidth="1"/>
    <col min="7170" max="7170" width="16.75" style="140" customWidth="1"/>
    <col min="7171" max="7171" width="26.375" style="140" customWidth="1"/>
    <col min="7172" max="7172" width="18.5" style="140" customWidth="1"/>
    <col min="7173" max="7173" width="40.375" style="140" customWidth="1"/>
    <col min="7174" max="7424" width="9" style="140"/>
    <col min="7425" max="7425" width="17.5" style="140" customWidth="1"/>
    <col min="7426" max="7426" width="16.75" style="140" customWidth="1"/>
    <col min="7427" max="7427" width="26.375" style="140" customWidth="1"/>
    <col min="7428" max="7428" width="18.5" style="140" customWidth="1"/>
    <col min="7429" max="7429" width="40.375" style="140" customWidth="1"/>
    <col min="7430" max="7680" width="9" style="140"/>
    <col min="7681" max="7681" width="17.5" style="140" customWidth="1"/>
    <col min="7682" max="7682" width="16.75" style="140" customWidth="1"/>
    <col min="7683" max="7683" width="26.375" style="140" customWidth="1"/>
    <col min="7684" max="7684" width="18.5" style="140" customWidth="1"/>
    <col min="7685" max="7685" width="40.375" style="140" customWidth="1"/>
    <col min="7686" max="7936" width="9" style="140"/>
    <col min="7937" max="7937" width="17.5" style="140" customWidth="1"/>
    <col min="7938" max="7938" width="16.75" style="140" customWidth="1"/>
    <col min="7939" max="7939" width="26.375" style="140" customWidth="1"/>
    <col min="7940" max="7940" width="18.5" style="140" customWidth="1"/>
    <col min="7941" max="7941" width="40.375" style="140" customWidth="1"/>
    <col min="7942" max="8192" width="9" style="140"/>
    <col min="8193" max="8193" width="17.5" style="140" customWidth="1"/>
    <col min="8194" max="8194" width="16.75" style="140" customWidth="1"/>
    <col min="8195" max="8195" width="26.375" style="140" customWidth="1"/>
    <col min="8196" max="8196" width="18.5" style="140" customWidth="1"/>
    <col min="8197" max="8197" width="40.375" style="140" customWidth="1"/>
    <col min="8198" max="8448" width="9" style="140"/>
    <col min="8449" max="8449" width="17.5" style="140" customWidth="1"/>
    <col min="8450" max="8450" width="16.75" style="140" customWidth="1"/>
    <col min="8451" max="8451" width="26.375" style="140" customWidth="1"/>
    <col min="8452" max="8452" width="18.5" style="140" customWidth="1"/>
    <col min="8453" max="8453" width="40.375" style="140" customWidth="1"/>
    <col min="8454" max="8704" width="9" style="140"/>
    <col min="8705" max="8705" width="17.5" style="140" customWidth="1"/>
    <col min="8706" max="8706" width="16.75" style="140" customWidth="1"/>
    <col min="8707" max="8707" width="26.375" style="140" customWidth="1"/>
    <col min="8708" max="8708" width="18.5" style="140" customWidth="1"/>
    <col min="8709" max="8709" width="40.375" style="140" customWidth="1"/>
    <col min="8710" max="8960" width="9" style="140"/>
    <col min="8961" max="8961" width="17.5" style="140" customWidth="1"/>
    <col min="8962" max="8962" width="16.75" style="140" customWidth="1"/>
    <col min="8963" max="8963" width="26.375" style="140" customWidth="1"/>
    <col min="8964" max="8964" width="18.5" style="140" customWidth="1"/>
    <col min="8965" max="8965" width="40.375" style="140" customWidth="1"/>
    <col min="8966" max="9216" width="9" style="140"/>
    <col min="9217" max="9217" width="17.5" style="140" customWidth="1"/>
    <col min="9218" max="9218" width="16.75" style="140" customWidth="1"/>
    <col min="9219" max="9219" width="26.375" style="140" customWidth="1"/>
    <col min="9220" max="9220" width="18.5" style="140" customWidth="1"/>
    <col min="9221" max="9221" width="40.375" style="140" customWidth="1"/>
    <col min="9222" max="9472" width="9" style="140"/>
    <col min="9473" max="9473" width="17.5" style="140" customWidth="1"/>
    <col min="9474" max="9474" width="16.75" style="140" customWidth="1"/>
    <col min="9475" max="9475" width="26.375" style="140" customWidth="1"/>
    <col min="9476" max="9476" width="18.5" style="140" customWidth="1"/>
    <col min="9477" max="9477" width="40.375" style="140" customWidth="1"/>
    <col min="9478" max="9728" width="9" style="140"/>
    <col min="9729" max="9729" width="17.5" style="140" customWidth="1"/>
    <col min="9730" max="9730" width="16.75" style="140" customWidth="1"/>
    <col min="9731" max="9731" width="26.375" style="140" customWidth="1"/>
    <col min="9732" max="9732" width="18.5" style="140" customWidth="1"/>
    <col min="9733" max="9733" width="40.375" style="140" customWidth="1"/>
    <col min="9734" max="9984" width="9" style="140"/>
    <col min="9985" max="9985" width="17.5" style="140" customWidth="1"/>
    <col min="9986" max="9986" width="16.75" style="140" customWidth="1"/>
    <col min="9987" max="9987" width="26.375" style="140" customWidth="1"/>
    <col min="9988" max="9988" width="18.5" style="140" customWidth="1"/>
    <col min="9989" max="9989" width="40.375" style="140" customWidth="1"/>
    <col min="9990" max="10240" width="9" style="140"/>
    <col min="10241" max="10241" width="17.5" style="140" customWidth="1"/>
    <col min="10242" max="10242" width="16.75" style="140" customWidth="1"/>
    <col min="10243" max="10243" width="26.375" style="140" customWidth="1"/>
    <col min="10244" max="10244" width="18.5" style="140" customWidth="1"/>
    <col min="10245" max="10245" width="40.375" style="140" customWidth="1"/>
    <col min="10246" max="10496" width="9" style="140"/>
    <col min="10497" max="10497" width="17.5" style="140" customWidth="1"/>
    <col min="10498" max="10498" width="16.75" style="140" customWidth="1"/>
    <col min="10499" max="10499" width="26.375" style="140" customWidth="1"/>
    <col min="10500" max="10500" width="18.5" style="140" customWidth="1"/>
    <col min="10501" max="10501" width="40.375" style="140" customWidth="1"/>
    <col min="10502" max="10752" width="9" style="140"/>
    <col min="10753" max="10753" width="17.5" style="140" customWidth="1"/>
    <col min="10754" max="10754" width="16.75" style="140" customWidth="1"/>
    <col min="10755" max="10755" width="26.375" style="140" customWidth="1"/>
    <col min="10756" max="10756" width="18.5" style="140" customWidth="1"/>
    <col min="10757" max="10757" width="40.375" style="140" customWidth="1"/>
    <col min="10758" max="11008" width="9" style="140"/>
    <col min="11009" max="11009" width="17.5" style="140" customWidth="1"/>
    <col min="11010" max="11010" width="16.75" style="140" customWidth="1"/>
    <col min="11011" max="11011" width="26.375" style="140" customWidth="1"/>
    <col min="11012" max="11012" width="18.5" style="140" customWidth="1"/>
    <col min="11013" max="11013" width="40.375" style="140" customWidth="1"/>
    <col min="11014" max="11264" width="9" style="140"/>
    <col min="11265" max="11265" width="17.5" style="140" customWidth="1"/>
    <col min="11266" max="11266" width="16.75" style="140" customWidth="1"/>
    <col min="11267" max="11267" width="26.375" style="140" customWidth="1"/>
    <col min="11268" max="11268" width="18.5" style="140" customWidth="1"/>
    <col min="11269" max="11269" width="40.375" style="140" customWidth="1"/>
    <col min="11270" max="11520" width="9" style="140"/>
    <col min="11521" max="11521" width="17.5" style="140" customWidth="1"/>
    <col min="11522" max="11522" width="16.75" style="140" customWidth="1"/>
    <col min="11523" max="11523" width="26.375" style="140" customWidth="1"/>
    <col min="11524" max="11524" width="18.5" style="140" customWidth="1"/>
    <col min="11525" max="11525" width="40.375" style="140" customWidth="1"/>
    <col min="11526" max="11776" width="9" style="140"/>
    <col min="11777" max="11777" width="17.5" style="140" customWidth="1"/>
    <col min="11778" max="11778" width="16.75" style="140" customWidth="1"/>
    <col min="11779" max="11779" width="26.375" style="140" customWidth="1"/>
    <col min="11780" max="11780" width="18.5" style="140" customWidth="1"/>
    <col min="11781" max="11781" width="40.375" style="140" customWidth="1"/>
    <col min="11782" max="12032" width="9" style="140"/>
    <col min="12033" max="12033" width="17.5" style="140" customWidth="1"/>
    <col min="12034" max="12034" width="16.75" style="140" customWidth="1"/>
    <col min="12035" max="12035" width="26.375" style="140" customWidth="1"/>
    <col min="12036" max="12036" width="18.5" style="140" customWidth="1"/>
    <col min="12037" max="12037" width="40.375" style="140" customWidth="1"/>
    <col min="12038" max="12288" width="9" style="140"/>
    <col min="12289" max="12289" width="17.5" style="140" customWidth="1"/>
    <col min="12290" max="12290" width="16.75" style="140" customWidth="1"/>
    <col min="12291" max="12291" width="26.375" style="140" customWidth="1"/>
    <col min="12292" max="12292" width="18.5" style="140" customWidth="1"/>
    <col min="12293" max="12293" width="40.375" style="140" customWidth="1"/>
    <col min="12294" max="12544" width="9" style="140"/>
    <col min="12545" max="12545" width="17.5" style="140" customWidth="1"/>
    <col min="12546" max="12546" width="16.75" style="140" customWidth="1"/>
    <col min="12547" max="12547" width="26.375" style="140" customWidth="1"/>
    <col min="12548" max="12548" width="18.5" style="140" customWidth="1"/>
    <col min="12549" max="12549" width="40.375" style="140" customWidth="1"/>
    <col min="12550" max="12800" width="9" style="140"/>
    <col min="12801" max="12801" width="17.5" style="140" customWidth="1"/>
    <col min="12802" max="12802" width="16.75" style="140" customWidth="1"/>
    <col min="12803" max="12803" width="26.375" style="140" customWidth="1"/>
    <col min="12804" max="12804" width="18.5" style="140" customWidth="1"/>
    <col min="12805" max="12805" width="40.375" style="140" customWidth="1"/>
    <col min="12806" max="13056" width="9" style="140"/>
    <col min="13057" max="13057" width="17.5" style="140" customWidth="1"/>
    <col min="13058" max="13058" width="16.75" style="140" customWidth="1"/>
    <col min="13059" max="13059" width="26.375" style="140" customWidth="1"/>
    <col min="13060" max="13060" width="18.5" style="140" customWidth="1"/>
    <col min="13061" max="13061" width="40.375" style="140" customWidth="1"/>
    <col min="13062" max="13312" width="9" style="140"/>
    <col min="13313" max="13313" width="17.5" style="140" customWidth="1"/>
    <col min="13314" max="13314" width="16.75" style="140" customWidth="1"/>
    <col min="13315" max="13315" width="26.375" style="140" customWidth="1"/>
    <col min="13316" max="13316" width="18.5" style="140" customWidth="1"/>
    <col min="13317" max="13317" width="40.375" style="140" customWidth="1"/>
    <col min="13318" max="13568" width="9" style="140"/>
    <col min="13569" max="13569" width="17.5" style="140" customWidth="1"/>
    <col min="13570" max="13570" width="16.75" style="140" customWidth="1"/>
    <col min="13571" max="13571" width="26.375" style="140" customWidth="1"/>
    <col min="13572" max="13572" width="18.5" style="140" customWidth="1"/>
    <col min="13573" max="13573" width="40.375" style="140" customWidth="1"/>
    <col min="13574" max="13824" width="9" style="140"/>
    <col min="13825" max="13825" width="17.5" style="140" customWidth="1"/>
    <col min="13826" max="13826" width="16.75" style="140" customWidth="1"/>
    <col min="13827" max="13827" width="26.375" style="140" customWidth="1"/>
    <col min="13828" max="13828" width="18.5" style="140" customWidth="1"/>
    <col min="13829" max="13829" width="40.375" style="140" customWidth="1"/>
    <col min="13830" max="14080" width="9" style="140"/>
    <col min="14081" max="14081" width="17.5" style="140" customWidth="1"/>
    <col min="14082" max="14082" width="16.75" style="140" customWidth="1"/>
    <col min="14083" max="14083" width="26.375" style="140" customWidth="1"/>
    <col min="14084" max="14084" width="18.5" style="140" customWidth="1"/>
    <col min="14085" max="14085" width="40.375" style="140" customWidth="1"/>
    <col min="14086" max="14336" width="9" style="140"/>
    <col min="14337" max="14337" width="17.5" style="140" customWidth="1"/>
    <col min="14338" max="14338" width="16.75" style="140" customWidth="1"/>
    <col min="14339" max="14339" width="26.375" style="140" customWidth="1"/>
    <col min="14340" max="14340" width="18.5" style="140" customWidth="1"/>
    <col min="14341" max="14341" width="40.375" style="140" customWidth="1"/>
    <col min="14342" max="14592" width="9" style="140"/>
    <col min="14593" max="14593" width="17.5" style="140" customWidth="1"/>
    <col min="14594" max="14594" width="16.75" style="140" customWidth="1"/>
    <col min="14595" max="14595" width="26.375" style="140" customWidth="1"/>
    <col min="14596" max="14596" width="18.5" style="140" customWidth="1"/>
    <col min="14597" max="14597" width="40.375" style="140" customWidth="1"/>
    <col min="14598" max="14848" width="9" style="140"/>
    <col min="14849" max="14849" width="17.5" style="140" customWidth="1"/>
    <col min="14850" max="14850" width="16.75" style="140" customWidth="1"/>
    <col min="14851" max="14851" width="26.375" style="140" customWidth="1"/>
    <col min="14852" max="14852" width="18.5" style="140" customWidth="1"/>
    <col min="14853" max="14853" width="40.375" style="140" customWidth="1"/>
    <col min="14854" max="15104" width="9" style="140"/>
    <col min="15105" max="15105" width="17.5" style="140" customWidth="1"/>
    <col min="15106" max="15106" width="16.75" style="140" customWidth="1"/>
    <col min="15107" max="15107" width="26.375" style="140" customWidth="1"/>
    <col min="15108" max="15108" width="18.5" style="140" customWidth="1"/>
    <col min="15109" max="15109" width="40.375" style="140" customWidth="1"/>
    <col min="15110" max="15360" width="9" style="140"/>
    <col min="15361" max="15361" width="17.5" style="140" customWidth="1"/>
    <col min="15362" max="15362" width="16.75" style="140" customWidth="1"/>
    <col min="15363" max="15363" width="26.375" style="140" customWidth="1"/>
    <col min="15364" max="15364" width="18.5" style="140" customWidth="1"/>
    <col min="15365" max="15365" width="40.375" style="140" customWidth="1"/>
    <col min="15366" max="15616" width="9" style="140"/>
    <col min="15617" max="15617" width="17.5" style="140" customWidth="1"/>
    <col min="15618" max="15618" width="16.75" style="140" customWidth="1"/>
    <col min="15619" max="15619" width="26.375" style="140" customWidth="1"/>
    <col min="15620" max="15620" width="18.5" style="140" customWidth="1"/>
    <col min="15621" max="15621" width="40.375" style="140" customWidth="1"/>
    <col min="15622" max="15872" width="9" style="140"/>
    <col min="15873" max="15873" width="17.5" style="140" customWidth="1"/>
    <col min="15874" max="15874" width="16.75" style="140" customWidth="1"/>
    <col min="15875" max="15875" width="26.375" style="140" customWidth="1"/>
    <col min="15876" max="15876" width="18.5" style="140" customWidth="1"/>
    <col min="15877" max="15877" width="40.375" style="140" customWidth="1"/>
    <col min="15878" max="16128" width="9" style="140"/>
    <col min="16129" max="16129" width="17.5" style="140" customWidth="1"/>
    <col min="16130" max="16130" width="16.75" style="140" customWidth="1"/>
    <col min="16131" max="16131" width="26.375" style="140" customWidth="1"/>
    <col min="16132" max="16132" width="18.5" style="140" customWidth="1"/>
    <col min="16133" max="16133" width="40.375" style="140" customWidth="1"/>
    <col min="16134" max="16384" width="9" style="140"/>
  </cols>
  <sheetData>
    <row r="1" spans="1:5" ht="18" x14ac:dyDescent="0.25">
      <c r="A1" s="89" t="s">
        <v>306</v>
      </c>
      <c r="B1" s="187"/>
      <c r="C1" s="187"/>
      <c r="D1" s="187"/>
      <c r="E1" s="187"/>
    </row>
    <row r="2" spans="1:5" ht="9.75" customHeight="1" x14ac:dyDescent="0.25">
      <c r="A2" s="89"/>
      <c r="B2" s="187"/>
      <c r="C2" s="187"/>
      <c r="D2" s="187"/>
      <c r="E2" s="187"/>
    </row>
    <row r="3" spans="1:5" s="190" customFormat="1" ht="18" x14ac:dyDescent="0.25">
      <c r="A3" s="188" t="s">
        <v>1147</v>
      </c>
      <c r="B3" s="189"/>
      <c r="C3" s="189"/>
      <c r="D3" s="189"/>
      <c r="E3" s="189"/>
    </row>
    <row r="4" spans="1:5" s="193" customFormat="1" ht="55.5" customHeight="1" x14ac:dyDescent="0.2">
      <c r="A4" s="191" t="s">
        <v>146</v>
      </c>
      <c r="B4" s="191" t="s">
        <v>147</v>
      </c>
      <c r="C4" s="191" t="s">
        <v>148</v>
      </c>
      <c r="D4" s="192" t="s">
        <v>149</v>
      </c>
      <c r="E4" s="191" t="s">
        <v>309</v>
      </c>
    </row>
    <row r="5" spans="1:5" s="185" customFormat="1" ht="105.75" customHeight="1" x14ac:dyDescent="0.25">
      <c r="A5" s="182" t="s">
        <v>150</v>
      </c>
      <c r="B5" s="246" t="s">
        <v>151</v>
      </c>
      <c r="C5" s="183" t="s">
        <v>152</v>
      </c>
      <c r="D5" s="184" t="s">
        <v>153</v>
      </c>
      <c r="E5" s="183" t="s">
        <v>154</v>
      </c>
    </row>
    <row r="6" spans="1:5" s="185" customFormat="1" ht="84" customHeight="1" x14ac:dyDescent="0.25">
      <c r="A6" s="182" t="s">
        <v>155</v>
      </c>
      <c r="B6" s="246" t="s">
        <v>156</v>
      </c>
      <c r="C6" s="183" t="s">
        <v>157</v>
      </c>
      <c r="D6" s="186" t="s">
        <v>158</v>
      </c>
      <c r="E6" s="183" t="s">
        <v>159</v>
      </c>
    </row>
    <row r="7" spans="1:5" ht="48.75" customHeight="1" x14ac:dyDescent="0.2">
      <c r="A7" s="182" t="s">
        <v>312</v>
      </c>
      <c r="B7" s="246" t="s">
        <v>160</v>
      </c>
      <c r="C7" s="183" t="s">
        <v>161</v>
      </c>
      <c r="D7" s="599" t="s">
        <v>158</v>
      </c>
      <c r="E7" s="183" t="s">
        <v>162</v>
      </c>
    </row>
    <row r="8" spans="1:5" ht="129" customHeight="1" x14ac:dyDescent="0.2">
      <c r="A8" s="539" t="s">
        <v>163</v>
      </c>
      <c r="B8" s="540" t="s">
        <v>316</v>
      </c>
      <c r="C8" s="488" t="s">
        <v>1146</v>
      </c>
      <c r="D8" s="541" t="s">
        <v>317</v>
      </c>
      <c r="E8" s="542" t="s">
        <v>164</v>
      </c>
    </row>
    <row r="9" spans="1:5" ht="354" customHeight="1" x14ac:dyDescent="0.2">
      <c r="A9" s="241" t="s">
        <v>282</v>
      </c>
      <c r="B9" s="245" t="s">
        <v>396</v>
      </c>
      <c r="C9" s="600" t="s">
        <v>397</v>
      </c>
      <c r="D9" s="601" t="s">
        <v>158</v>
      </c>
      <c r="E9" s="241" t="s">
        <v>165</v>
      </c>
    </row>
    <row r="10" spans="1:5" ht="409.5" customHeight="1" x14ac:dyDescent="0.2">
      <c r="A10" s="539" t="s">
        <v>166</v>
      </c>
      <c r="B10" s="602" t="s">
        <v>167</v>
      </c>
      <c r="C10" s="539" t="s">
        <v>403</v>
      </c>
      <c r="D10" s="603" t="s">
        <v>404</v>
      </c>
      <c r="E10" s="539" t="s">
        <v>405</v>
      </c>
    </row>
    <row r="11" spans="1:5" ht="194.25" customHeight="1" x14ac:dyDescent="0.2">
      <c r="A11" s="182" t="s">
        <v>168</v>
      </c>
      <c r="B11" s="182" t="s">
        <v>169</v>
      </c>
      <c r="C11" s="314" t="s">
        <v>470</v>
      </c>
      <c r="D11" s="277" t="s">
        <v>471</v>
      </c>
      <c r="E11" s="314" t="s">
        <v>472</v>
      </c>
    </row>
    <row r="12" spans="1:5" ht="143.25" customHeight="1" x14ac:dyDescent="0.2">
      <c r="A12" s="182" t="s">
        <v>170</v>
      </c>
      <c r="B12" s="604" t="s">
        <v>294</v>
      </c>
      <c r="C12" s="183" t="s">
        <v>295</v>
      </c>
      <c r="D12" s="605" t="s">
        <v>391</v>
      </c>
      <c r="E12" s="183" t="s">
        <v>171</v>
      </c>
    </row>
    <row r="13" spans="1:5" ht="210.75" customHeight="1" x14ac:dyDescent="0.2">
      <c r="A13" s="182" t="s">
        <v>172</v>
      </c>
      <c r="B13" s="183" t="s">
        <v>173</v>
      </c>
      <c r="C13" s="184" t="s">
        <v>174</v>
      </c>
      <c r="D13" s="183" t="s">
        <v>175</v>
      </c>
      <c r="E13" s="183" t="s">
        <v>176</v>
      </c>
    </row>
    <row r="14" spans="1:5" ht="65.25" customHeight="1" x14ac:dyDescent="0.2">
      <c r="A14" s="182" t="s">
        <v>177</v>
      </c>
      <c r="B14" s="246" t="s">
        <v>178</v>
      </c>
      <c r="C14" s="183" t="s">
        <v>179</v>
      </c>
      <c r="D14" s="186" t="s">
        <v>180</v>
      </c>
      <c r="E14" s="183" t="s">
        <v>181</v>
      </c>
    </row>
    <row r="15" spans="1:5" ht="67.5" x14ac:dyDescent="0.2">
      <c r="A15" s="182" t="s">
        <v>182</v>
      </c>
      <c r="B15" s="183" t="s">
        <v>296</v>
      </c>
      <c r="C15" s="183" t="s">
        <v>183</v>
      </c>
      <c r="D15" s="186" t="s">
        <v>180</v>
      </c>
      <c r="E15" s="183" t="s">
        <v>181</v>
      </c>
    </row>
    <row r="16" spans="1:5" ht="65.25" customHeight="1" x14ac:dyDescent="0.2">
      <c r="A16" s="182" t="s">
        <v>184</v>
      </c>
      <c r="B16" s="246" t="s">
        <v>319</v>
      </c>
      <c r="C16" s="183" t="s">
        <v>185</v>
      </c>
      <c r="D16" s="184" t="s">
        <v>297</v>
      </c>
      <c r="E16" s="183" t="s">
        <v>180</v>
      </c>
    </row>
    <row r="17" spans="1:5" ht="52.5" customHeight="1" x14ac:dyDescent="0.2">
      <c r="A17" s="182" t="s">
        <v>123</v>
      </c>
      <c r="B17" s="246" t="s">
        <v>320</v>
      </c>
      <c r="C17" s="183" t="s">
        <v>321</v>
      </c>
      <c r="D17" s="184" t="s">
        <v>322</v>
      </c>
      <c r="E17" s="183" t="s">
        <v>181</v>
      </c>
    </row>
    <row r="18" spans="1:5" ht="96.75" customHeight="1" x14ac:dyDescent="0.2">
      <c r="A18" s="182" t="s">
        <v>186</v>
      </c>
      <c r="B18" s="604" t="s">
        <v>393</v>
      </c>
      <c r="C18" s="183" t="s">
        <v>187</v>
      </c>
      <c r="D18" s="184" t="s">
        <v>188</v>
      </c>
      <c r="E18" s="183" t="s">
        <v>189</v>
      </c>
    </row>
    <row r="19" spans="1:5" ht="99.75" customHeight="1" x14ac:dyDescent="0.2">
      <c r="A19" s="182" t="s">
        <v>325</v>
      </c>
      <c r="B19" s="246" t="s">
        <v>190</v>
      </c>
      <c r="C19" s="183" t="s">
        <v>191</v>
      </c>
      <c r="D19" s="186" t="s">
        <v>192</v>
      </c>
      <c r="E19" s="488" t="s">
        <v>932</v>
      </c>
    </row>
    <row r="20" spans="1:5" ht="324.75" customHeight="1" x14ac:dyDescent="0.2">
      <c r="A20" s="606" t="s">
        <v>195</v>
      </c>
      <c r="B20" s="607" t="s">
        <v>196</v>
      </c>
      <c r="C20" s="607" t="s">
        <v>394</v>
      </c>
      <c r="D20" s="607" t="s">
        <v>197</v>
      </c>
      <c r="E20" s="607" t="s">
        <v>395</v>
      </c>
    </row>
    <row r="21" spans="1:5" ht="151.5" customHeight="1" x14ac:dyDescent="0.2">
      <c r="A21" s="182" t="s">
        <v>193</v>
      </c>
      <c r="B21" s="602" t="s">
        <v>307</v>
      </c>
      <c r="C21" s="542" t="s">
        <v>194</v>
      </c>
      <c r="D21" s="608" t="s">
        <v>285</v>
      </c>
      <c r="E21" s="542" t="s">
        <v>408</v>
      </c>
    </row>
    <row r="22" spans="1:5" ht="77.25" customHeight="1" x14ac:dyDescent="0.2">
      <c r="A22" s="182" t="s">
        <v>198</v>
      </c>
      <c r="B22" s="246" t="s">
        <v>199</v>
      </c>
      <c r="C22" s="183" t="s">
        <v>311</v>
      </c>
      <c r="D22" s="183" t="s">
        <v>200</v>
      </c>
      <c r="E22" s="183" t="s">
        <v>201</v>
      </c>
    </row>
    <row r="23" spans="1:5" ht="45.75" customHeight="1" x14ac:dyDescent="0.2">
      <c r="A23" s="182" t="s">
        <v>202</v>
      </c>
      <c r="B23" s="246" t="s">
        <v>203</v>
      </c>
      <c r="C23" s="183" t="s">
        <v>204</v>
      </c>
      <c r="D23" s="183" t="s">
        <v>205</v>
      </c>
      <c r="E23" s="183" t="s">
        <v>206</v>
      </c>
    </row>
    <row r="24" spans="1:5" ht="144.75" customHeight="1" x14ac:dyDescent="0.2">
      <c r="A24" s="182" t="s">
        <v>207</v>
      </c>
      <c r="B24" s="609" t="s">
        <v>208</v>
      </c>
      <c r="C24" s="183" t="s">
        <v>209</v>
      </c>
      <c r="D24" s="186" t="s">
        <v>298</v>
      </c>
      <c r="E24" s="183" t="s">
        <v>210</v>
      </c>
    </row>
    <row r="25" spans="1:5" ht="108" customHeight="1" x14ac:dyDescent="0.2">
      <c r="A25" s="182" t="s">
        <v>211</v>
      </c>
      <c r="B25" s="610" t="s">
        <v>212</v>
      </c>
      <c r="C25" s="610" t="s">
        <v>330</v>
      </c>
      <c r="D25" s="610" t="s">
        <v>331</v>
      </c>
      <c r="E25" s="611" t="s">
        <v>332</v>
      </c>
    </row>
    <row r="26" spans="1:5" ht="271.5" customHeight="1" x14ac:dyDescent="0.2">
      <c r="A26" s="182" t="s">
        <v>213</v>
      </c>
      <c r="B26" s="610" t="s">
        <v>333</v>
      </c>
      <c r="C26" s="611" t="s">
        <v>334</v>
      </c>
      <c r="D26" s="612" t="s">
        <v>335</v>
      </c>
      <c r="E26" s="613" t="s">
        <v>336</v>
      </c>
    </row>
    <row r="27" spans="1:5" ht="279.75" customHeight="1" x14ac:dyDescent="0.2">
      <c r="A27" s="182" t="s">
        <v>214</v>
      </c>
      <c r="B27" s="246" t="s">
        <v>215</v>
      </c>
      <c r="C27" s="611" t="s">
        <v>337</v>
      </c>
      <c r="D27" s="184" t="s">
        <v>216</v>
      </c>
      <c r="E27" s="183" t="s">
        <v>217</v>
      </c>
    </row>
    <row r="28" spans="1:5" ht="112.5" x14ac:dyDescent="0.2">
      <c r="A28" s="614" t="s">
        <v>218</v>
      </c>
      <c r="B28" s="615" t="s">
        <v>219</v>
      </c>
      <c r="C28" s="615" t="s">
        <v>220</v>
      </c>
      <c r="D28" s="616" t="s">
        <v>221</v>
      </c>
      <c r="E28" s="615" t="s">
        <v>222</v>
      </c>
    </row>
    <row r="29" spans="1:5" ht="22.5" x14ac:dyDescent="0.2">
      <c r="A29" s="614" t="s">
        <v>1102</v>
      </c>
      <c r="B29" s="615" t="s">
        <v>1103</v>
      </c>
      <c r="C29" s="615" t="s">
        <v>1104</v>
      </c>
      <c r="D29" s="616" t="s">
        <v>1105</v>
      </c>
      <c r="E29" s="615" t="s">
        <v>1106</v>
      </c>
    </row>
  </sheetData>
  <pageMargins left="0.5965625" right="0.5" top="0.9" bottom="0.5" header="0.75" footer="0.25"/>
  <pageSetup scale="83" firstPageNumber="153" orientation="landscape" useFirstPageNumber="1" r:id="rId1"/>
  <headerFooter differentFirst="1" alignWithMargins="0">
    <oddHeader>&amp;C&amp;"Arial,Bold"Table 141 (continued)&amp;R&amp;"Arial,Regular"&amp;8SREB-State Data Exchange</oddHeader>
    <oddFooter>&amp;C&amp;"Arial,Regular"&amp;10&amp;P&amp;R&amp;"Arial,Regular"&amp;8February 2014</oddFooter>
    <firstHeader>&amp;C&amp;"Arial,Bold"Table 141&amp;R&amp;"Arial,Regular"&amp;8SREB-State Data Exchange</firstHeader>
    <firstFooter>&amp;C&amp;"Arial,Regular"&amp;10&amp;P&amp;R&amp;"Arial,Regular"&amp;8February 2014</firstFooter>
  </headerFooter>
  <rowBreaks count="3" manualBreakCount="3">
    <brk id="10" max="4" man="1"/>
    <brk id="13" max="4" man="1"/>
    <brk id="21" max="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8"/>
  </sheetPr>
  <dimension ref="A1:G28"/>
  <sheetViews>
    <sheetView view="pageBreakPreview" zoomScaleNormal="100" zoomScaleSheetLayoutView="100" workbookViewId="0">
      <pane ySplit="3" topLeftCell="A4" activePane="bottomLeft" state="frozen"/>
      <selection pane="bottomLeft"/>
    </sheetView>
  </sheetViews>
  <sheetFormatPr defaultRowHeight="11.25" x14ac:dyDescent="0.2"/>
  <cols>
    <col min="1" max="1" width="19.625" style="194" customWidth="1"/>
    <col min="2" max="2" width="18.125" style="194" customWidth="1"/>
    <col min="3" max="3" width="18.25" style="199" customWidth="1"/>
    <col min="4" max="4" width="17.5" style="194" customWidth="1"/>
    <col min="5" max="5" width="19.875" style="194" customWidth="1"/>
    <col min="6" max="6" width="23.5" style="194" customWidth="1"/>
    <col min="7" max="7" width="14.25" style="140" customWidth="1"/>
    <col min="8" max="256" width="9" style="140"/>
    <col min="257" max="257" width="17.5" style="140" customWidth="1"/>
    <col min="258" max="258" width="16.875" style="140" customWidth="1"/>
    <col min="259" max="259" width="17.25" style="140" customWidth="1"/>
    <col min="260" max="260" width="17.5" style="140" customWidth="1"/>
    <col min="261" max="261" width="25.625" style="140" customWidth="1"/>
    <col min="262" max="262" width="24.625" style="140" customWidth="1"/>
    <col min="263" max="512" width="9" style="140"/>
    <col min="513" max="513" width="17.5" style="140" customWidth="1"/>
    <col min="514" max="514" width="16.875" style="140" customWidth="1"/>
    <col min="515" max="515" width="17.25" style="140" customWidth="1"/>
    <col min="516" max="516" width="17.5" style="140" customWidth="1"/>
    <col min="517" max="517" width="25.625" style="140" customWidth="1"/>
    <col min="518" max="518" width="24.625" style="140" customWidth="1"/>
    <col min="519" max="768" width="9" style="140"/>
    <col min="769" max="769" width="17.5" style="140" customWidth="1"/>
    <col min="770" max="770" width="16.875" style="140" customWidth="1"/>
    <col min="771" max="771" width="17.25" style="140" customWidth="1"/>
    <col min="772" max="772" width="17.5" style="140" customWidth="1"/>
    <col min="773" max="773" width="25.625" style="140" customWidth="1"/>
    <col min="774" max="774" width="24.625" style="140" customWidth="1"/>
    <col min="775" max="1024" width="9" style="140"/>
    <col min="1025" max="1025" width="17.5" style="140" customWidth="1"/>
    <col min="1026" max="1026" width="16.875" style="140" customWidth="1"/>
    <col min="1027" max="1027" width="17.25" style="140" customWidth="1"/>
    <col min="1028" max="1028" width="17.5" style="140" customWidth="1"/>
    <col min="1029" max="1029" width="25.625" style="140" customWidth="1"/>
    <col min="1030" max="1030" width="24.625" style="140" customWidth="1"/>
    <col min="1031" max="1280" width="9" style="140"/>
    <col min="1281" max="1281" width="17.5" style="140" customWidth="1"/>
    <col min="1282" max="1282" width="16.875" style="140" customWidth="1"/>
    <col min="1283" max="1283" width="17.25" style="140" customWidth="1"/>
    <col min="1284" max="1284" width="17.5" style="140" customWidth="1"/>
    <col min="1285" max="1285" width="25.625" style="140" customWidth="1"/>
    <col min="1286" max="1286" width="24.625" style="140" customWidth="1"/>
    <col min="1287" max="1536" width="9" style="140"/>
    <col min="1537" max="1537" width="17.5" style="140" customWidth="1"/>
    <col min="1538" max="1538" width="16.875" style="140" customWidth="1"/>
    <col min="1539" max="1539" width="17.25" style="140" customWidth="1"/>
    <col min="1540" max="1540" width="17.5" style="140" customWidth="1"/>
    <col min="1541" max="1541" width="25.625" style="140" customWidth="1"/>
    <col min="1542" max="1542" width="24.625" style="140" customWidth="1"/>
    <col min="1543" max="1792" width="9" style="140"/>
    <col min="1793" max="1793" width="17.5" style="140" customWidth="1"/>
    <col min="1794" max="1794" width="16.875" style="140" customWidth="1"/>
    <col min="1795" max="1795" width="17.25" style="140" customWidth="1"/>
    <col min="1796" max="1796" width="17.5" style="140" customWidth="1"/>
    <col min="1797" max="1797" width="25.625" style="140" customWidth="1"/>
    <col min="1798" max="1798" width="24.625" style="140" customWidth="1"/>
    <col min="1799" max="2048" width="9" style="140"/>
    <col min="2049" max="2049" width="17.5" style="140" customWidth="1"/>
    <col min="2050" max="2050" width="16.875" style="140" customWidth="1"/>
    <col min="2051" max="2051" width="17.25" style="140" customWidth="1"/>
    <col min="2052" max="2052" width="17.5" style="140" customWidth="1"/>
    <col min="2053" max="2053" width="25.625" style="140" customWidth="1"/>
    <col min="2054" max="2054" width="24.625" style="140" customWidth="1"/>
    <col min="2055" max="2304" width="9" style="140"/>
    <col min="2305" max="2305" width="17.5" style="140" customWidth="1"/>
    <col min="2306" max="2306" width="16.875" style="140" customWidth="1"/>
    <col min="2307" max="2307" width="17.25" style="140" customWidth="1"/>
    <col min="2308" max="2308" width="17.5" style="140" customWidth="1"/>
    <col min="2309" max="2309" width="25.625" style="140" customWidth="1"/>
    <col min="2310" max="2310" width="24.625" style="140" customWidth="1"/>
    <col min="2311" max="2560" width="9" style="140"/>
    <col min="2561" max="2561" width="17.5" style="140" customWidth="1"/>
    <col min="2562" max="2562" width="16.875" style="140" customWidth="1"/>
    <col min="2563" max="2563" width="17.25" style="140" customWidth="1"/>
    <col min="2564" max="2564" width="17.5" style="140" customWidth="1"/>
    <col min="2565" max="2565" width="25.625" style="140" customWidth="1"/>
    <col min="2566" max="2566" width="24.625" style="140" customWidth="1"/>
    <col min="2567" max="2816" width="9" style="140"/>
    <col min="2817" max="2817" width="17.5" style="140" customWidth="1"/>
    <col min="2818" max="2818" width="16.875" style="140" customWidth="1"/>
    <col min="2819" max="2819" width="17.25" style="140" customWidth="1"/>
    <col min="2820" max="2820" width="17.5" style="140" customWidth="1"/>
    <col min="2821" max="2821" width="25.625" style="140" customWidth="1"/>
    <col min="2822" max="2822" width="24.625" style="140" customWidth="1"/>
    <col min="2823" max="3072" width="9" style="140"/>
    <col min="3073" max="3073" width="17.5" style="140" customWidth="1"/>
    <col min="3074" max="3074" width="16.875" style="140" customWidth="1"/>
    <col min="3075" max="3075" width="17.25" style="140" customWidth="1"/>
    <col min="3076" max="3076" width="17.5" style="140" customWidth="1"/>
    <col min="3077" max="3077" width="25.625" style="140" customWidth="1"/>
    <col min="3078" max="3078" width="24.625" style="140" customWidth="1"/>
    <col min="3079" max="3328" width="9" style="140"/>
    <col min="3329" max="3329" width="17.5" style="140" customWidth="1"/>
    <col min="3330" max="3330" width="16.875" style="140" customWidth="1"/>
    <col min="3331" max="3331" width="17.25" style="140" customWidth="1"/>
    <col min="3332" max="3332" width="17.5" style="140" customWidth="1"/>
    <col min="3333" max="3333" width="25.625" style="140" customWidth="1"/>
    <col min="3334" max="3334" width="24.625" style="140" customWidth="1"/>
    <col min="3335" max="3584" width="9" style="140"/>
    <col min="3585" max="3585" width="17.5" style="140" customWidth="1"/>
    <col min="3586" max="3586" width="16.875" style="140" customWidth="1"/>
    <col min="3587" max="3587" width="17.25" style="140" customWidth="1"/>
    <col min="3588" max="3588" width="17.5" style="140" customWidth="1"/>
    <col min="3589" max="3589" width="25.625" style="140" customWidth="1"/>
    <col min="3590" max="3590" width="24.625" style="140" customWidth="1"/>
    <col min="3591" max="3840" width="9" style="140"/>
    <col min="3841" max="3841" width="17.5" style="140" customWidth="1"/>
    <col min="3842" max="3842" width="16.875" style="140" customWidth="1"/>
    <col min="3843" max="3843" width="17.25" style="140" customWidth="1"/>
    <col min="3844" max="3844" width="17.5" style="140" customWidth="1"/>
    <col min="3845" max="3845" width="25.625" style="140" customWidth="1"/>
    <col min="3846" max="3846" width="24.625" style="140" customWidth="1"/>
    <col min="3847" max="4096" width="9" style="140"/>
    <col min="4097" max="4097" width="17.5" style="140" customWidth="1"/>
    <col min="4098" max="4098" width="16.875" style="140" customWidth="1"/>
    <col min="4099" max="4099" width="17.25" style="140" customWidth="1"/>
    <col min="4100" max="4100" width="17.5" style="140" customWidth="1"/>
    <col min="4101" max="4101" width="25.625" style="140" customWidth="1"/>
    <col min="4102" max="4102" width="24.625" style="140" customWidth="1"/>
    <col min="4103" max="4352" width="9" style="140"/>
    <col min="4353" max="4353" width="17.5" style="140" customWidth="1"/>
    <col min="4354" max="4354" width="16.875" style="140" customWidth="1"/>
    <col min="4355" max="4355" width="17.25" style="140" customWidth="1"/>
    <col min="4356" max="4356" width="17.5" style="140" customWidth="1"/>
    <col min="4357" max="4357" width="25.625" style="140" customWidth="1"/>
    <col min="4358" max="4358" width="24.625" style="140" customWidth="1"/>
    <col min="4359" max="4608" width="9" style="140"/>
    <col min="4609" max="4609" width="17.5" style="140" customWidth="1"/>
    <col min="4610" max="4610" width="16.875" style="140" customWidth="1"/>
    <col min="4611" max="4611" width="17.25" style="140" customWidth="1"/>
    <col min="4612" max="4612" width="17.5" style="140" customWidth="1"/>
    <col min="4613" max="4613" width="25.625" style="140" customWidth="1"/>
    <col min="4614" max="4614" width="24.625" style="140" customWidth="1"/>
    <col min="4615" max="4864" width="9" style="140"/>
    <col min="4865" max="4865" width="17.5" style="140" customWidth="1"/>
    <col min="4866" max="4866" width="16.875" style="140" customWidth="1"/>
    <col min="4867" max="4867" width="17.25" style="140" customWidth="1"/>
    <col min="4868" max="4868" width="17.5" style="140" customWidth="1"/>
    <col min="4869" max="4869" width="25.625" style="140" customWidth="1"/>
    <col min="4870" max="4870" width="24.625" style="140" customWidth="1"/>
    <col min="4871" max="5120" width="9" style="140"/>
    <col min="5121" max="5121" width="17.5" style="140" customWidth="1"/>
    <col min="5122" max="5122" width="16.875" style="140" customWidth="1"/>
    <col min="5123" max="5123" width="17.25" style="140" customWidth="1"/>
    <col min="5124" max="5124" width="17.5" style="140" customWidth="1"/>
    <col min="5125" max="5125" width="25.625" style="140" customWidth="1"/>
    <col min="5126" max="5126" width="24.625" style="140" customWidth="1"/>
    <col min="5127" max="5376" width="9" style="140"/>
    <col min="5377" max="5377" width="17.5" style="140" customWidth="1"/>
    <col min="5378" max="5378" width="16.875" style="140" customWidth="1"/>
    <col min="5379" max="5379" width="17.25" style="140" customWidth="1"/>
    <col min="5380" max="5380" width="17.5" style="140" customWidth="1"/>
    <col min="5381" max="5381" width="25.625" style="140" customWidth="1"/>
    <col min="5382" max="5382" width="24.625" style="140" customWidth="1"/>
    <col min="5383" max="5632" width="9" style="140"/>
    <col min="5633" max="5633" width="17.5" style="140" customWidth="1"/>
    <col min="5634" max="5634" width="16.875" style="140" customWidth="1"/>
    <col min="5635" max="5635" width="17.25" style="140" customWidth="1"/>
    <col min="5636" max="5636" width="17.5" style="140" customWidth="1"/>
    <col min="5637" max="5637" width="25.625" style="140" customWidth="1"/>
    <col min="5638" max="5638" width="24.625" style="140" customWidth="1"/>
    <col min="5639" max="5888" width="9" style="140"/>
    <col min="5889" max="5889" width="17.5" style="140" customWidth="1"/>
    <col min="5890" max="5890" width="16.875" style="140" customWidth="1"/>
    <col min="5891" max="5891" width="17.25" style="140" customWidth="1"/>
    <col min="5892" max="5892" width="17.5" style="140" customWidth="1"/>
    <col min="5893" max="5893" width="25.625" style="140" customWidth="1"/>
    <col min="5894" max="5894" width="24.625" style="140" customWidth="1"/>
    <col min="5895" max="6144" width="9" style="140"/>
    <col min="6145" max="6145" width="17.5" style="140" customWidth="1"/>
    <col min="6146" max="6146" width="16.875" style="140" customWidth="1"/>
    <col min="6147" max="6147" width="17.25" style="140" customWidth="1"/>
    <col min="6148" max="6148" width="17.5" style="140" customWidth="1"/>
    <col min="6149" max="6149" width="25.625" style="140" customWidth="1"/>
    <col min="6150" max="6150" width="24.625" style="140" customWidth="1"/>
    <col min="6151" max="6400" width="9" style="140"/>
    <col min="6401" max="6401" width="17.5" style="140" customWidth="1"/>
    <col min="6402" max="6402" width="16.875" style="140" customWidth="1"/>
    <col min="6403" max="6403" width="17.25" style="140" customWidth="1"/>
    <col min="6404" max="6404" width="17.5" style="140" customWidth="1"/>
    <col min="6405" max="6405" width="25.625" style="140" customWidth="1"/>
    <col min="6406" max="6406" width="24.625" style="140" customWidth="1"/>
    <col min="6407" max="6656" width="9" style="140"/>
    <col min="6657" max="6657" width="17.5" style="140" customWidth="1"/>
    <col min="6658" max="6658" width="16.875" style="140" customWidth="1"/>
    <col min="6659" max="6659" width="17.25" style="140" customWidth="1"/>
    <col min="6660" max="6660" width="17.5" style="140" customWidth="1"/>
    <col min="6661" max="6661" width="25.625" style="140" customWidth="1"/>
    <col min="6662" max="6662" width="24.625" style="140" customWidth="1"/>
    <col min="6663" max="6912" width="9" style="140"/>
    <col min="6913" max="6913" width="17.5" style="140" customWidth="1"/>
    <col min="6914" max="6914" width="16.875" style="140" customWidth="1"/>
    <col min="6915" max="6915" width="17.25" style="140" customWidth="1"/>
    <col min="6916" max="6916" width="17.5" style="140" customWidth="1"/>
    <col min="6917" max="6917" width="25.625" style="140" customWidth="1"/>
    <col min="6918" max="6918" width="24.625" style="140" customWidth="1"/>
    <col min="6919" max="7168" width="9" style="140"/>
    <col min="7169" max="7169" width="17.5" style="140" customWidth="1"/>
    <col min="7170" max="7170" width="16.875" style="140" customWidth="1"/>
    <col min="7171" max="7171" width="17.25" style="140" customWidth="1"/>
    <col min="7172" max="7172" width="17.5" style="140" customWidth="1"/>
    <col min="7173" max="7173" width="25.625" style="140" customWidth="1"/>
    <col min="7174" max="7174" width="24.625" style="140" customWidth="1"/>
    <col min="7175" max="7424" width="9" style="140"/>
    <col min="7425" max="7425" width="17.5" style="140" customWidth="1"/>
    <col min="7426" max="7426" width="16.875" style="140" customWidth="1"/>
    <col min="7427" max="7427" width="17.25" style="140" customWidth="1"/>
    <col min="7428" max="7428" width="17.5" style="140" customWidth="1"/>
    <col min="7429" max="7429" width="25.625" style="140" customWidth="1"/>
    <col min="7430" max="7430" width="24.625" style="140" customWidth="1"/>
    <col min="7431" max="7680" width="9" style="140"/>
    <col min="7681" max="7681" width="17.5" style="140" customWidth="1"/>
    <col min="7682" max="7682" width="16.875" style="140" customWidth="1"/>
    <col min="7683" max="7683" width="17.25" style="140" customWidth="1"/>
    <col min="7684" max="7684" width="17.5" style="140" customWidth="1"/>
    <col min="7685" max="7685" width="25.625" style="140" customWidth="1"/>
    <col min="7686" max="7686" width="24.625" style="140" customWidth="1"/>
    <col min="7687" max="7936" width="9" style="140"/>
    <col min="7937" max="7937" width="17.5" style="140" customWidth="1"/>
    <col min="7938" max="7938" width="16.875" style="140" customWidth="1"/>
    <col min="7939" max="7939" width="17.25" style="140" customWidth="1"/>
    <col min="7940" max="7940" width="17.5" style="140" customWidth="1"/>
    <col min="7941" max="7941" width="25.625" style="140" customWidth="1"/>
    <col min="7942" max="7942" width="24.625" style="140" customWidth="1"/>
    <col min="7943" max="8192" width="9" style="140"/>
    <col min="8193" max="8193" width="17.5" style="140" customWidth="1"/>
    <col min="8194" max="8194" width="16.875" style="140" customWidth="1"/>
    <col min="8195" max="8195" width="17.25" style="140" customWidth="1"/>
    <col min="8196" max="8196" width="17.5" style="140" customWidth="1"/>
    <col min="8197" max="8197" width="25.625" style="140" customWidth="1"/>
    <col min="8198" max="8198" width="24.625" style="140" customWidth="1"/>
    <col min="8199" max="8448" width="9" style="140"/>
    <col min="8449" max="8449" width="17.5" style="140" customWidth="1"/>
    <col min="8450" max="8450" width="16.875" style="140" customWidth="1"/>
    <col min="8451" max="8451" width="17.25" style="140" customWidth="1"/>
    <col min="8452" max="8452" width="17.5" style="140" customWidth="1"/>
    <col min="8453" max="8453" width="25.625" style="140" customWidth="1"/>
    <col min="8454" max="8454" width="24.625" style="140" customWidth="1"/>
    <col min="8455" max="8704" width="9" style="140"/>
    <col min="8705" max="8705" width="17.5" style="140" customWidth="1"/>
    <col min="8706" max="8706" width="16.875" style="140" customWidth="1"/>
    <col min="8707" max="8707" width="17.25" style="140" customWidth="1"/>
    <col min="8708" max="8708" width="17.5" style="140" customWidth="1"/>
    <col min="8709" max="8709" width="25.625" style="140" customWidth="1"/>
    <col min="8710" max="8710" width="24.625" style="140" customWidth="1"/>
    <col min="8711" max="8960" width="9" style="140"/>
    <col min="8961" max="8961" width="17.5" style="140" customWidth="1"/>
    <col min="8962" max="8962" width="16.875" style="140" customWidth="1"/>
    <col min="8963" max="8963" width="17.25" style="140" customWidth="1"/>
    <col min="8964" max="8964" width="17.5" style="140" customWidth="1"/>
    <col min="8965" max="8965" width="25.625" style="140" customWidth="1"/>
    <col min="8966" max="8966" width="24.625" style="140" customWidth="1"/>
    <col min="8967" max="9216" width="9" style="140"/>
    <col min="9217" max="9217" width="17.5" style="140" customWidth="1"/>
    <col min="9218" max="9218" width="16.875" style="140" customWidth="1"/>
    <col min="9219" max="9219" width="17.25" style="140" customWidth="1"/>
    <col min="9220" max="9220" width="17.5" style="140" customWidth="1"/>
    <col min="9221" max="9221" width="25.625" style="140" customWidth="1"/>
    <col min="9222" max="9222" width="24.625" style="140" customWidth="1"/>
    <col min="9223" max="9472" width="9" style="140"/>
    <col min="9473" max="9473" width="17.5" style="140" customWidth="1"/>
    <col min="9474" max="9474" width="16.875" style="140" customWidth="1"/>
    <col min="9475" max="9475" width="17.25" style="140" customWidth="1"/>
    <col min="9476" max="9476" width="17.5" style="140" customWidth="1"/>
    <col min="9477" max="9477" width="25.625" style="140" customWidth="1"/>
    <col min="9478" max="9478" width="24.625" style="140" customWidth="1"/>
    <col min="9479" max="9728" width="9" style="140"/>
    <col min="9729" max="9729" width="17.5" style="140" customWidth="1"/>
    <col min="9730" max="9730" width="16.875" style="140" customWidth="1"/>
    <col min="9731" max="9731" width="17.25" style="140" customWidth="1"/>
    <col min="9732" max="9732" width="17.5" style="140" customWidth="1"/>
    <col min="9733" max="9733" width="25.625" style="140" customWidth="1"/>
    <col min="9734" max="9734" width="24.625" style="140" customWidth="1"/>
    <col min="9735" max="9984" width="9" style="140"/>
    <col min="9985" max="9985" width="17.5" style="140" customWidth="1"/>
    <col min="9986" max="9986" width="16.875" style="140" customWidth="1"/>
    <col min="9987" max="9987" width="17.25" style="140" customWidth="1"/>
    <col min="9988" max="9988" width="17.5" style="140" customWidth="1"/>
    <col min="9989" max="9989" width="25.625" style="140" customWidth="1"/>
    <col min="9990" max="9990" width="24.625" style="140" customWidth="1"/>
    <col min="9991" max="10240" width="9" style="140"/>
    <col min="10241" max="10241" width="17.5" style="140" customWidth="1"/>
    <col min="10242" max="10242" width="16.875" style="140" customWidth="1"/>
    <col min="10243" max="10243" width="17.25" style="140" customWidth="1"/>
    <col min="10244" max="10244" width="17.5" style="140" customWidth="1"/>
    <col min="10245" max="10245" width="25.625" style="140" customWidth="1"/>
    <col min="10246" max="10246" width="24.625" style="140" customWidth="1"/>
    <col min="10247" max="10496" width="9" style="140"/>
    <col min="10497" max="10497" width="17.5" style="140" customWidth="1"/>
    <col min="10498" max="10498" width="16.875" style="140" customWidth="1"/>
    <col min="10499" max="10499" width="17.25" style="140" customWidth="1"/>
    <col min="10500" max="10500" width="17.5" style="140" customWidth="1"/>
    <col min="10501" max="10501" width="25.625" style="140" customWidth="1"/>
    <col min="10502" max="10502" width="24.625" style="140" customWidth="1"/>
    <col min="10503" max="10752" width="9" style="140"/>
    <col min="10753" max="10753" width="17.5" style="140" customWidth="1"/>
    <col min="10754" max="10754" width="16.875" style="140" customWidth="1"/>
    <col min="10755" max="10755" width="17.25" style="140" customWidth="1"/>
    <col min="10756" max="10756" width="17.5" style="140" customWidth="1"/>
    <col min="10757" max="10757" width="25.625" style="140" customWidth="1"/>
    <col min="10758" max="10758" width="24.625" style="140" customWidth="1"/>
    <col min="10759" max="11008" width="9" style="140"/>
    <col min="11009" max="11009" width="17.5" style="140" customWidth="1"/>
    <col min="11010" max="11010" width="16.875" style="140" customWidth="1"/>
    <col min="11011" max="11011" width="17.25" style="140" customWidth="1"/>
    <col min="11012" max="11012" width="17.5" style="140" customWidth="1"/>
    <col min="11013" max="11013" width="25.625" style="140" customWidth="1"/>
    <col min="11014" max="11014" width="24.625" style="140" customWidth="1"/>
    <col min="11015" max="11264" width="9" style="140"/>
    <col min="11265" max="11265" width="17.5" style="140" customWidth="1"/>
    <col min="11266" max="11266" width="16.875" style="140" customWidth="1"/>
    <col min="11267" max="11267" width="17.25" style="140" customWidth="1"/>
    <col min="11268" max="11268" width="17.5" style="140" customWidth="1"/>
    <col min="11269" max="11269" width="25.625" style="140" customWidth="1"/>
    <col min="11270" max="11270" width="24.625" style="140" customWidth="1"/>
    <col min="11271" max="11520" width="9" style="140"/>
    <col min="11521" max="11521" width="17.5" style="140" customWidth="1"/>
    <col min="11522" max="11522" width="16.875" style="140" customWidth="1"/>
    <col min="11523" max="11523" width="17.25" style="140" customWidth="1"/>
    <col min="11524" max="11524" width="17.5" style="140" customWidth="1"/>
    <col min="11525" max="11525" width="25.625" style="140" customWidth="1"/>
    <col min="11526" max="11526" width="24.625" style="140" customWidth="1"/>
    <col min="11527" max="11776" width="9" style="140"/>
    <col min="11777" max="11777" width="17.5" style="140" customWidth="1"/>
    <col min="11778" max="11778" width="16.875" style="140" customWidth="1"/>
    <col min="11779" max="11779" width="17.25" style="140" customWidth="1"/>
    <col min="11780" max="11780" width="17.5" style="140" customWidth="1"/>
    <col min="11781" max="11781" width="25.625" style="140" customWidth="1"/>
    <col min="11782" max="11782" width="24.625" style="140" customWidth="1"/>
    <col min="11783" max="12032" width="9" style="140"/>
    <col min="12033" max="12033" width="17.5" style="140" customWidth="1"/>
    <col min="12034" max="12034" width="16.875" style="140" customWidth="1"/>
    <col min="12035" max="12035" width="17.25" style="140" customWidth="1"/>
    <col min="12036" max="12036" width="17.5" style="140" customWidth="1"/>
    <col min="12037" max="12037" width="25.625" style="140" customWidth="1"/>
    <col min="12038" max="12038" width="24.625" style="140" customWidth="1"/>
    <col min="12039" max="12288" width="9" style="140"/>
    <col min="12289" max="12289" width="17.5" style="140" customWidth="1"/>
    <col min="12290" max="12290" width="16.875" style="140" customWidth="1"/>
    <col min="12291" max="12291" width="17.25" style="140" customWidth="1"/>
    <col min="12292" max="12292" width="17.5" style="140" customWidth="1"/>
    <col min="12293" max="12293" width="25.625" style="140" customWidth="1"/>
    <col min="12294" max="12294" width="24.625" style="140" customWidth="1"/>
    <col min="12295" max="12544" width="9" style="140"/>
    <col min="12545" max="12545" width="17.5" style="140" customWidth="1"/>
    <col min="12546" max="12546" width="16.875" style="140" customWidth="1"/>
    <col min="12547" max="12547" width="17.25" style="140" customWidth="1"/>
    <col min="12548" max="12548" width="17.5" style="140" customWidth="1"/>
    <col min="12549" max="12549" width="25.625" style="140" customWidth="1"/>
    <col min="12550" max="12550" width="24.625" style="140" customWidth="1"/>
    <col min="12551" max="12800" width="9" style="140"/>
    <col min="12801" max="12801" width="17.5" style="140" customWidth="1"/>
    <col min="12802" max="12802" width="16.875" style="140" customWidth="1"/>
    <col min="12803" max="12803" width="17.25" style="140" customWidth="1"/>
    <col min="12804" max="12804" width="17.5" style="140" customWidth="1"/>
    <col min="12805" max="12805" width="25.625" style="140" customWidth="1"/>
    <col min="12806" max="12806" width="24.625" style="140" customWidth="1"/>
    <col min="12807" max="13056" width="9" style="140"/>
    <col min="13057" max="13057" width="17.5" style="140" customWidth="1"/>
    <col min="13058" max="13058" width="16.875" style="140" customWidth="1"/>
    <col min="13059" max="13059" width="17.25" style="140" customWidth="1"/>
    <col min="13060" max="13060" width="17.5" style="140" customWidth="1"/>
    <col min="13061" max="13061" width="25.625" style="140" customWidth="1"/>
    <col min="13062" max="13062" width="24.625" style="140" customWidth="1"/>
    <col min="13063" max="13312" width="9" style="140"/>
    <col min="13313" max="13313" width="17.5" style="140" customWidth="1"/>
    <col min="13314" max="13314" width="16.875" style="140" customWidth="1"/>
    <col min="13315" max="13315" width="17.25" style="140" customWidth="1"/>
    <col min="13316" max="13316" width="17.5" style="140" customWidth="1"/>
    <col min="13317" max="13317" width="25.625" style="140" customWidth="1"/>
    <col min="13318" max="13318" width="24.625" style="140" customWidth="1"/>
    <col min="13319" max="13568" width="9" style="140"/>
    <col min="13569" max="13569" width="17.5" style="140" customWidth="1"/>
    <col min="13570" max="13570" width="16.875" style="140" customWidth="1"/>
    <col min="13571" max="13571" width="17.25" style="140" customWidth="1"/>
    <col min="13572" max="13572" width="17.5" style="140" customWidth="1"/>
    <col min="13573" max="13573" width="25.625" style="140" customWidth="1"/>
    <col min="13574" max="13574" width="24.625" style="140" customWidth="1"/>
    <col min="13575" max="13824" width="9" style="140"/>
    <col min="13825" max="13825" width="17.5" style="140" customWidth="1"/>
    <col min="13826" max="13826" width="16.875" style="140" customWidth="1"/>
    <col min="13827" max="13827" width="17.25" style="140" customWidth="1"/>
    <col min="13828" max="13828" width="17.5" style="140" customWidth="1"/>
    <col min="13829" max="13829" width="25.625" style="140" customWidth="1"/>
    <col min="13830" max="13830" width="24.625" style="140" customWidth="1"/>
    <col min="13831" max="14080" width="9" style="140"/>
    <col min="14081" max="14081" width="17.5" style="140" customWidth="1"/>
    <col min="14082" max="14082" width="16.875" style="140" customWidth="1"/>
    <col min="14083" max="14083" width="17.25" style="140" customWidth="1"/>
    <col min="14084" max="14084" width="17.5" style="140" customWidth="1"/>
    <col min="14085" max="14085" width="25.625" style="140" customWidth="1"/>
    <col min="14086" max="14086" width="24.625" style="140" customWidth="1"/>
    <col min="14087" max="14336" width="9" style="140"/>
    <col min="14337" max="14337" width="17.5" style="140" customWidth="1"/>
    <col min="14338" max="14338" width="16.875" style="140" customWidth="1"/>
    <col min="14339" max="14339" width="17.25" style="140" customWidth="1"/>
    <col min="14340" max="14340" width="17.5" style="140" customWidth="1"/>
    <col min="14341" max="14341" width="25.625" style="140" customWidth="1"/>
    <col min="14342" max="14342" width="24.625" style="140" customWidth="1"/>
    <col min="14343" max="14592" width="9" style="140"/>
    <col min="14593" max="14593" width="17.5" style="140" customWidth="1"/>
    <col min="14594" max="14594" width="16.875" style="140" customWidth="1"/>
    <col min="14595" max="14595" width="17.25" style="140" customWidth="1"/>
    <col min="14596" max="14596" width="17.5" style="140" customWidth="1"/>
    <col min="14597" max="14597" width="25.625" style="140" customWidth="1"/>
    <col min="14598" max="14598" width="24.625" style="140" customWidth="1"/>
    <col min="14599" max="14848" width="9" style="140"/>
    <col min="14849" max="14849" width="17.5" style="140" customWidth="1"/>
    <col min="14850" max="14850" width="16.875" style="140" customWidth="1"/>
    <col min="14851" max="14851" width="17.25" style="140" customWidth="1"/>
    <col min="14852" max="14852" width="17.5" style="140" customWidth="1"/>
    <col min="14853" max="14853" width="25.625" style="140" customWidth="1"/>
    <col min="14854" max="14854" width="24.625" style="140" customWidth="1"/>
    <col min="14855" max="15104" width="9" style="140"/>
    <col min="15105" max="15105" width="17.5" style="140" customWidth="1"/>
    <col min="15106" max="15106" width="16.875" style="140" customWidth="1"/>
    <col min="15107" max="15107" width="17.25" style="140" customWidth="1"/>
    <col min="15108" max="15108" width="17.5" style="140" customWidth="1"/>
    <col min="15109" max="15109" width="25.625" style="140" customWidth="1"/>
    <col min="15110" max="15110" width="24.625" style="140" customWidth="1"/>
    <col min="15111" max="15360" width="9" style="140"/>
    <col min="15361" max="15361" width="17.5" style="140" customWidth="1"/>
    <col min="15362" max="15362" width="16.875" style="140" customWidth="1"/>
    <col min="15363" max="15363" width="17.25" style="140" customWidth="1"/>
    <col min="15364" max="15364" width="17.5" style="140" customWidth="1"/>
    <col min="15365" max="15365" width="25.625" style="140" customWidth="1"/>
    <col min="15366" max="15366" width="24.625" style="140" customWidth="1"/>
    <col min="15367" max="15616" width="9" style="140"/>
    <col min="15617" max="15617" width="17.5" style="140" customWidth="1"/>
    <col min="15618" max="15618" width="16.875" style="140" customWidth="1"/>
    <col min="15619" max="15619" width="17.25" style="140" customWidth="1"/>
    <col min="15620" max="15620" width="17.5" style="140" customWidth="1"/>
    <col min="15621" max="15621" width="25.625" style="140" customWidth="1"/>
    <col min="15622" max="15622" width="24.625" style="140" customWidth="1"/>
    <col min="15623" max="15872" width="9" style="140"/>
    <col min="15873" max="15873" width="17.5" style="140" customWidth="1"/>
    <col min="15874" max="15874" width="16.875" style="140" customWidth="1"/>
    <col min="15875" max="15875" width="17.25" style="140" customWidth="1"/>
    <col min="15876" max="15876" width="17.5" style="140" customWidth="1"/>
    <col min="15877" max="15877" width="25.625" style="140" customWidth="1"/>
    <col min="15878" max="15878" width="24.625" style="140" customWidth="1"/>
    <col min="15879" max="16128" width="9" style="140"/>
    <col min="16129" max="16129" width="17.5" style="140" customWidth="1"/>
    <col min="16130" max="16130" width="16.875" style="140" customWidth="1"/>
    <col min="16131" max="16131" width="17.25" style="140" customWidth="1"/>
    <col min="16132" max="16132" width="17.5" style="140" customWidth="1"/>
    <col min="16133" max="16133" width="25.625" style="140" customWidth="1"/>
    <col min="16134" max="16134" width="24.625" style="140" customWidth="1"/>
    <col min="16135" max="16384" width="9" style="140"/>
  </cols>
  <sheetData>
    <row r="1" spans="1:7" ht="18" x14ac:dyDescent="0.25">
      <c r="A1" s="89" t="s">
        <v>344</v>
      </c>
      <c r="B1" s="187"/>
      <c r="C1" s="187"/>
      <c r="D1" s="187"/>
      <c r="E1" s="187"/>
      <c r="F1" s="187"/>
      <c r="G1" s="187"/>
    </row>
    <row r="2" spans="1:7" s="190" customFormat="1" ht="18" x14ac:dyDescent="0.25">
      <c r="A2" s="195" t="s">
        <v>1147</v>
      </c>
      <c r="B2" s="196"/>
      <c r="C2" s="197"/>
      <c r="D2" s="197"/>
      <c r="E2" s="197"/>
      <c r="F2" s="197"/>
      <c r="G2" s="196"/>
    </row>
    <row r="3" spans="1:7" s="193" customFormat="1" ht="101.25" customHeight="1" x14ac:dyDescent="0.2">
      <c r="A3" s="620" t="s">
        <v>146</v>
      </c>
      <c r="B3" s="191" t="s">
        <v>223</v>
      </c>
      <c r="C3" s="198" t="s">
        <v>279</v>
      </c>
      <c r="D3" s="198" t="s">
        <v>224</v>
      </c>
      <c r="E3" s="198" t="s">
        <v>225</v>
      </c>
      <c r="F3" s="198" t="s">
        <v>226</v>
      </c>
      <c r="G3" s="198" t="s">
        <v>227</v>
      </c>
    </row>
    <row r="4" spans="1:7" s="185" customFormat="1" ht="240.75" customHeight="1" x14ac:dyDescent="0.25">
      <c r="A4" s="621" t="s">
        <v>150</v>
      </c>
      <c r="B4" s="183" t="s">
        <v>228</v>
      </c>
      <c r="C4" s="184" t="s">
        <v>280</v>
      </c>
      <c r="D4" s="184" t="s">
        <v>180</v>
      </c>
      <c r="E4" s="184" t="s">
        <v>229</v>
      </c>
      <c r="F4" s="184" t="s">
        <v>230</v>
      </c>
      <c r="G4" s="184" t="s">
        <v>231</v>
      </c>
    </row>
    <row r="5" spans="1:7" s="185" customFormat="1" ht="42" customHeight="1" x14ac:dyDescent="0.25">
      <c r="A5" s="621" t="s">
        <v>155</v>
      </c>
      <c r="B5" s="183" t="s">
        <v>232</v>
      </c>
      <c r="C5" s="183" t="s">
        <v>180</v>
      </c>
      <c r="D5" s="184" t="s">
        <v>233</v>
      </c>
      <c r="E5" s="184" t="s">
        <v>229</v>
      </c>
      <c r="F5" s="184" t="s">
        <v>315</v>
      </c>
      <c r="G5" s="184" t="s">
        <v>180</v>
      </c>
    </row>
    <row r="6" spans="1:7" ht="69" customHeight="1" x14ac:dyDescent="0.2">
      <c r="A6" s="621" t="s">
        <v>312</v>
      </c>
      <c r="B6" s="542" t="s">
        <v>228</v>
      </c>
      <c r="C6" s="617" t="s">
        <v>180</v>
      </c>
      <c r="D6" s="617" t="s">
        <v>180</v>
      </c>
      <c r="E6" s="603" t="s">
        <v>229</v>
      </c>
      <c r="F6" s="617" t="s">
        <v>313</v>
      </c>
      <c r="G6" s="603" t="s">
        <v>234</v>
      </c>
    </row>
    <row r="7" spans="1:7" ht="198.75" customHeight="1" x14ac:dyDescent="0.2">
      <c r="A7" s="621" t="s">
        <v>163</v>
      </c>
      <c r="B7" s="542" t="s">
        <v>235</v>
      </c>
      <c r="C7" s="542" t="s">
        <v>281</v>
      </c>
      <c r="D7" s="543" t="s">
        <v>1148</v>
      </c>
      <c r="E7" s="541" t="s">
        <v>236</v>
      </c>
      <c r="F7" s="543" t="s">
        <v>1149</v>
      </c>
      <c r="G7" s="541" t="s">
        <v>310</v>
      </c>
    </row>
    <row r="8" spans="1:7" ht="307.5" customHeight="1" x14ac:dyDescent="0.2">
      <c r="A8" s="621" t="s">
        <v>282</v>
      </c>
      <c r="B8" s="241" t="s">
        <v>165</v>
      </c>
      <c r="C8" s="245" t="s">
        <v>398</v>
      </c>
      <c r="D8" s="242" t="s">
        <v>308</v>
      </c>
      <c r="E8" s="242" t="s">
        <v>237</v>
      </c>
      <c r="F8" s="277" t="s">
        <v>1150</v>
      </c>
      <c r="G8" s="242" t="s">
        <v>318</v>
      </c>
    </row>
    <row r="9" spans="1:7" ht="387" customHeight="1" x14ac:dyDescent="0.2">
      <c r="A9" s="621" t="s">
        <v>166</v>
      </c>
      <c r="B9" s="182" t="s">
        <v>285</v>
      </c>
      <c r="C9" s="182" t="s">
        <v>339</v>
      </c>
      <c r="D9" s="184" t="s">
        <v>180</v>
      </c>
      <c r="E9" s="184" t="s">
        <v>229</v>
      </c>
      <c r="F9" s="184" t="s">
        <v>341</v>
      </c>
      <c r="G9" s="184" t="s">
        <v>340</v>
      </c>
    </row>
    <row r="10" spans="1:7" ht="291" customHeight="1" x14ac:dyDescent="0.2">
      <c r="A10" s="621" t="s">
        <v>168</v>
      </c>
      <c r="B10" s="183" t="s">
        <v>238</v>
      </c>
      <c r="C10" s="314" t="s">
        <v>470</v>
      </c>
      <c r="D10" s="315" t="s">
        <v>473</v>
      </c>
      <c r="E10" s="184" t="s">
        <v>237</v>
      </c>
      <c r="F10" s="186" t="s">
        <v>239</v>
      </c>
      <c r="G10" s="184" t="s">
        <v>180</v>
      </c>
    </row>
    <row r="11" spans="1:7" ht="90" customHeight="1" x14ac:dyDescent="0.2">
      <c r="A11" s="621" t="s">
        <v>170</v>
      </c>
      <c r="B11" s="183" t="s">
        <v>392</v>
      </c>
      <c r="C11" s="183" t="s">
        <v>283</v>
      </c>
      <c r="D11" s="618" t="s">
        <v>240</v>
      </c>
      <c r="E11" s="618" t="s">
        <v>229</v>
      </c>
      <c r="F11" s="605" t="s">
        <v>241</v>
      </c>
      <c r="G11" s="618" t="s">
        <v>242</v>
      </c>
    </row>
    <row r="12" spans="1:7" ht="150" customHeight="1" x14ac:dyDescent="0.2">
      <c r="A12" s="621" t="s">
        <v>172</v>
      </c>
      <c r="B12" s="184" t="s">
        <v>232</v>
      </c>
      <c r="C12" s="184" t="s">
        <v>180</v>
      </c>
      <c r="D12" s="184" t="s">
        <v>243</v>
      </c>
      <c r="E12" s="184" t="s">
        <v>229</v>
      </c>
      <c r="F12" s="184" t="s">
        <v>244</v>
      </c>
      <c r="G12" s="184" t="s">
        <v>245</v>
      </c>
    </row>
    <row r="13" spans="1:7" ht="92.25" customHeight="1" x14ac:dyDescent="0.2">
      <c r="A13" s="621" t="s">
        <v>177</v>
      </c>
      <c r="B13" s="183" t="s">
        <v>209</v>
      </c>
      <c r="C13" s="183" t="s">
        <v>284</v>
      </c>
      <c r="D13" s="186" t="s">
        <v>246</v>
      </c>
      <c r="E13" s="184" t="s">
        <v>229</v>
      </c>
      <c r="F13" s="183" t="s">
        <v>247</v>
      </c>
      <c r="G13" s="184" t="s">
        <v>180</v>
      </c>
    </row>
    <row r="14" spans="1:7" ht="139.5" customHeight="1" x14ac:dyDescent="0.2">
      <c r="A14" s="621" t="s">
        <v>182</v>
      </c>
      <c r="B14" s="184" t="s">
        <v>248</v>
      </c>
      <c r="C14" s="184" t="s">
        <v>338</v>
      </c>
      <c r="D14" s="186" t="s">
        <v>246</v>
      </c>
      <c r="E14" s="184" t="s">
        <v>229</v>
      </c>
      <c r="F14" s="183" t="s">
        <v>249</v>
      </c>
      <c r="G14" s="184"/>
    </row>
    <row r="15" spans="1:7" ht="92.25" customHeight="1" x14ac:dyDescent="0.2">
      <c r="A15" s="622" t="s">
        <v>184</v>
      </c>
      <c r="B15" s="184" t="s">
        <v>285</v>
      </c>
      <c r="C15" s="184" t="s">
        <v>286</v>
      </c>
      <c r="D15" s="184" t="s">
        <v>180</v>
      </c>
      <c r="E15" s="184" t="s">
        <v>180</v>
      </c>
      <c r="F15" s="184" t="s">
        <v>323</v>
      </c>
      <c r="G15" s="184" t="s">
        <v>180</v>
      </c>
    </row>
    <row r="16" spans="1:7" ht="57.75" customHeight="1" x14ac:dyDescent="0.2">
      <c r="A16" s="621" t="s">
        <v>123</v>
      </c>
      <c r="B16" s="184" t="s">
        <v>285</v>
      </c>
      <c r="C16" s="184" t="s">
        <v>286</v>
      </c>
      <c r="D16" s="184" t="s">
        <v>180</v>
      </c>
      <c r="E16" s="184" t="s">
        <v>229</v>
      </c>
      <c r="F16" s="183" t="s">
        <v>324</v>
      </c>
      <c r="G16" s="184" t="s">
        <v>180</v>
      </c>
    </row>
    <row r="17" spans="1:7" ht="78.75" x14ac:dyDescent="0.2">
      <c r="A17" s="621" t="s">
        <v>186</v>
      </c>
      <c r="B17" s="183" t="s">
        <v>232</v>
      </c>
      <c r="C17" s="183" t="s">
        <v>287</v>
      </c>
      <c r="D17" s="184" t="s">
        <v>250</v>
      </c>
      <c r="E17" s="184" t="s">
        <v>229</v>
      </c>
      <c r="F17" s="184" t="s">
        <v>251</v>
      </c>
      <c r="G17" s="184" t="s">
        <v>252</v>
      </c>
    </row>
    <row r="18" spans="1:7" ht="90" x14ac:dyDescent="0.2">
      <c r="A18" s="621" t="s">
        <v>326</v>
      </c>
      <c r="B18" s="183" t="s">
        <v>327</v>
      </c>
      <c r="C18" s="183" t="s">
        <v>328</v>
      </c>
      <c r="D18" s="186" t="s">
        <v>180</v>
      </c>
      <c r="E18" s="184" t="s">
        <v>237</v>
      </c>
      <c r="F18" s="186" t="s">
        <v>253</v>
      </c>
      <c r="G18" s="184" t="s">
        <v>329</v>
      </c>
    </row>
    <row r="19" spans="1:7" ht="162.75" customHeight="1" x14ac:dyDescent="0.2">
      <c r="A19" s="621" t="s">
        <v>195</v>
      </c>
      <c r="B19" s="183" t="s">
        <v>256</v>
      </c>
      <c r="C19" s="183" t="s">
        <v>288</v>
      </c>
      <c r="D19" s="277" t="s">
        <v>413</v>
      </c>
      <c r="E19" s="278" t="s">
        <v>180</v>
      </c>
      <c r="F19" s="186" t="s">
        <v>257</v>
      </c>
      <c r="G19" s="184" t="s">
        <v>180</v>
      </c>
    </row>
    <row r="20" spans="1:7" ht="126" customHeight="1" x14ac:dyDescent="0.2">
      <c r="A20" s="621" t="s">
        <v>193</v>
      </c>
      <c r="B20" s="539" t="s">
        <v>254</v>
      </c>
      <c r="C20" s="539"/>
      <c r="D20" s="608" t="s">
        <v>255</v>
      </c>
      <c r="E20" s="603" t="s">
        <v>237</v>
      </c>
      <c r="F20" s="608"/>
      <c r="G20" s="603" t="s">
        <v>180</v>
      </c>
    </row>
    <row r="21" spans="1:7" ht="57.75" customHeight="1" x14ac:dyDescent="0.2">
      <c r="A21" s="621" t="s">
        <v>198</v>
      </c>
      <c r="B21" s="183" t="s">
        <v>232</v>
      </c>
      <c r="C21" s="183" t="s">
        <v>285</v>
      </c>
      <c r="D21" s="186" t="s">
        <v>289</v>
      </c>
      <c r="E21" s="184" t="s">
        <v>229</v>
      </c>
      <c r="F21" s="183" t="s">
        <v>258</v>
      </c>
      <c r="G21" s="184" t="s">
        <v>234</v>
      </c>
    </row>
    <row r="22" spans="1:7" ht="45.75" customHeight="1" x14ac:dyDescent="0.2">
      <c r="A22" s="621" t="s">
        <v>202</v>
      </c>
      <c r="B22" s="183" t="s">
        <v>204</v>
      </c>
      <c r="C22" s="183"/>
      <c r="D22" s="186" t="s">
        <v>259</v>
      </c>
      <c r="E22" s="184" t="s">
        <v>260</v>
      </c>
      <c r="F22" s="183" t="s">
        <v>261</v>
      </c>
      <c r="G22" s="184" t="s">
        <v>204</v>
      </c>
    </row>
    <row r="23" spans="1:7" ht="366.75" customHeight="1" x14ac:dyDescent="0.2">
      <c r="A23" s="621" t="s">
        <v>207</v>
      </c>
      <c r="B23" s="182" t="s">
        <v>262</v>
      </c>
      <c r="C23" s="182" t="s">
        <v>290</v>
      </c>
      <c r="D23" s="186" t="s">
        <v>402</v>
      </c>
      <c r="E23" s="184" t="s">
        <v>229</v>
      </c>
      <c r="F23" s="186" t="s">
        <v>263</v>
      </c>
      <c r="G23" s="184" t="s">
        <v>180</v>
      </c>
    </row>
    <row r="24" spans="1:7" ht="69.75" customHeight="1" x14ac:dyDescent="0.2">
      <c r="A24" s="621" t="s">
        <v>211</v>
      </c>
      <c r="B24" s="611" t="s">
        <v>264</v>
      </c>
      <c r="C24" s="611" t="s">
        <v>180</v>
      </c>
      <c r="D24" s="184" t="s">
        <v>265</v>
      </c>
      <c r="E24" s="184" t="s">
        <v>229</v>
      </c>
      <c r="F24" s="184" t="s">
        <v>291</v>
      </c>
      <c r="G24" s="184" t="s">
        <v>234</v>
      </c>
    </row>
    <row r="25" spans="1:7" ht="392.25" customHeight="1" x14ac:dyDescent="0.2">
      <c r="A25" s="621" t="s">
        <v>213</v>
      </c>
      <c r="B25" s="611" t="s">
        <v>266</v>
      </c>
      <c r="C25" s="611" t="s">
        <v>292</v>
      </c>
      <c r="D25" s="184" t="s">
        <v>267</v>
      </c>
      <c r="E25" s="184" t="s">
        <v>236</v>
      </c>
      <c r="F25" s="612" t="s">
        <v>268</v>
      </c>
      <c r="G25" s="619" t="s">
        <v>269</v>
      </c>
    </row>
    <row r="26" spans="1:7" ht="244.5" customHeight="1" x14ac:dyDescent="0.2">
      <c r="A26" s="621" t="s">
        <v>214</v>
      </c>
      <c r="B26" s="183" t="s">
        <v>270</v>
      </c>
      <c r="C26" s="183" t="s">
        <v>293</v>
      </c>
      <c r="D26" s="184" t="s">
        <v>271</v>
      </c>
      <c r="E26" s="184" t="s">
        <v>229</v>
      </c>
      <c r="F26" s="184" t="s">
        <v>272</v>
      </c>
      <c r="G26" s="184" t="s">
        <v>273</v>
      </c>
    </row>
    <row r="27" spans="1:7" ht="56.25" x14ac:dyDescent="0.2">
      <c r="A27" s="623" t="s">
        <v>218</v>
      </c>
      <c r="B27" s="615" t="s">
        <v>232</v>
      </c>
      <c r="C27" s="615" t="s">
        <v>285</v>
      </c>
      <c r="D27" s="616" t="s">
        <v>274</v>
      </c>
      <c r="E27" s="616" t="s">
        <v>229</v>
      </c>
      <c r="F27" s="616" t="s">
        <v>275</v>
      </c>
      <c r="G27" s="616" t="s">
        <v>276</v>
      </c>
    </row>
    <row r="28" spans="1:7" ht="22.5" x14ac:dyDescent="0.2">
      <c r="A28" s="623" t="s">
        <v>1102</v>
      </c>
      <c r="B28" s="615" t="s">
        <v>285</v>
      </c>
      <c r="C28" s="615" t="s">
        <v>285</v>
      </c>
      <c r="D28" s="616" t="s">
        <v>285</v>
      </c>
      <c r="E28" s="616" t="s">
        <v>285</v>
      </c>
      <c r="F28" s="616" t="s">
        <v>413</v>
      </c>
      <c r="G28" s="616" t="s">
        <v>285</v>
      </c>
    </row>
  </sheetData>
  <pageMargins left="0.61750000000000005" right="0.52" top="0.9" bottom="0.5" header="0.75" footer="0.25"/>
  <pageSetup scale="76" firstPageNumber="164" orientation="landscape" useFirstPageNumber="1" r:id="rId1"/>
  <headerFooter alignWithMargins="0">
    <oddHeader>&amp;R&amp;"Arial,Regular"&amp;10SREB-State Data Exchange</oddHeader>
    <oddFooter>&amp;C&amp;"Arial,Regular"&amp;10&amp;P&amp;R&amp;"Arial,Regular"&amp;10February 2014</oddFooter>
  </headerFooter>
  <rowBreaks count="5" manualBreakCount="5">
    <brk id="6" max="6" man="1"/>
    <brk id="8" max="6" man="1"/>
    <brk id="9" max="6" man="1"/>
    <brk id="12" max="6" man="1"/>
    <brk id="18"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NEW...Tabs 133-140</vt:lpstr>
      <vt:lpstr>OLD...Tables</vt:lpstr>
      <vt:lpstr>Summary Medians</vt:lpstr>
      <vt:lpstr>Tuition &amp; Fees Data</vt:lpstr>
      <vt:lpstr>Tuition &amp; Fees Policies A</vt:lpstr>
      <vt:lpstr>Tuition &amp; Fees Policies B</vt:lpstr>
      <vt:lpstr>'NEW...Tabs 133-140'!Print_Area</vt:lpstr>
      <vt:lpstr>OLD...Tables!Print_Area</vt:lpstr>
      <vt:lpstr>'Summary Medians'!Print_Area</vt:lpstr>
      <vt:lpstr>'Tuition &amp; Fees Policies A'!Print_Area</vt:lpstr>
      <vt:lpstr>'Tuition &amp; Fees Policies B'!Print_Area</vt:lpstr>
      <vt:lpstr>'Summary Medians'!Print_Titles</vt:lpstr>
      <vt:lpstr>'Tuition &amp; Fees Policies A'!Print_Titles</vt:lpstr>
      <vt:lpstr>'Tuition &amp; Fees Policies B'!Print_Titles</vt:lpstr>
    </vt:vector>
  </TitlesOfParts>
  <Company>SREB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Susan Lounsbury</cp:lastModifiedBy>
  <cp:lastPrinted>2014-03-07T20:46:54Z</cp:lastPrinted>
  <dcterms:created xsi:type="dcterms:W3CDTF">1999-02-24T13:58:47Z</dcterms:created>
  <dcterms:modified xsi:type="dcterms:W3CDTF">2014-03-19T18:26:48Z</dcterms:modified>
</cp:coreProperties>
</file>