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I:\FactBooks\5_FacultyAdms\"/>
    </mc:Choice>
  </mc:AlternateContent>
  <xr:revisionPtr revIDLastSave="0" documentId="13_ncr:1_{BAFB7FE6-3BA9-45E1-A973-36BCC91AB0A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 83" sheetId="5" r:id="rId1"/>
    <sheet name="DATA" sheetId="1" r:id="rId2"/>
    <sheet name="All ranks Constant $" sheetId="4" r:id="rId3"/>
    <sheet name="All ranks Constant $ OLD" sheetId="6" r:id="rId4"/>
  </sheets>
  <definedNames>
    <definedName name="_Fill" hidden="1">DATA!$AF$12:$AF$27</definedName>
    <definedName name="_Key1" hidden="1">DATA!$A$12</definedName>
    <definedName name="_Order1" hidden="1">255</definedName>
    <definedName name="_Sort" hidden="1">DATA!$A$12:$CO$27</definedName>
    <definedName name="AC">DATA!$CE$9</definedName>
    <definedName name="DATA">DATA!$A$1</definedName>
    <definedName name="_xlnm.Print_Area" localSheetId="1">DATA!$A$1:$DA$69</definedName>
    <definedName name="_xlnm.Print_Area" localSheetId="0">'Table 83'!$A$1:$J$75</definedName>
    <definedName name="_xlnm.Print_Titles" localSheetId="2">'All ranks Constant $'!$A:$A</definedName>
    <definedName name="_xlnm.Print_Titles" localSheetId="3">'All ranks Constant $ OLD'!$A:$A</definedName>
    <definedName name="_xlnm.Print_Titles" localSheetId="1">DATA!$A:$A</definedName>
    <definedName name="TABLE" localSheetId="3">#REF!</definedName>
    <definedName name="TABLE" localSheetId="0">'Table 83'!$A$1:$J$70</definedName>
    <definedName name="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" i="5" l="1"/>
  <c r="J46" i="5"/>
  <c r="J24" i="5"/>
  <c r="J22" i="5"/>
  <c r="J60" i="5"/>
  <c r="J61" i="5"/>
  <c r="J62" i="5"/>
  <c r="J63" i="5"/>
  <c r="J64" i="5"/>
  <c r="J65" i="5"/>
  <c r="J66" i="5"/>
  <c r="J67" i="5"/>
  <c r="J68" i="5"/>
  <c r="J59" i="5"/>
  <c r="J47" i="5"/>
  <c r="J48" i="5"/>
  <c r="J49" i="5"/>
  <c r="J50" i="5"/>
  <c r="J51" i="5"/>
  <c r="J52" i="5"/>
  <c r="J53" i="5"/>
  <c r="J54" i="5"/>
  <c r="J55" i="5"/>
  <c r="J56" i="5"/>
  <c r="J57" i="5"/>
  <c r="J45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30" i="5"/>
  <c r="J13" i="5"/>
  <c r="J14" i="5"/>
  <c r="J15" i="5"/>
  <c r="J16" i="5"/>
  <c r="J17" i="5"/>
  <c r="J18" i="5"/>
  <c r="J19" i="5"/>
  <c r="J20" i="5"/>
  <c r="J21" i="5"/>
  <c r="J23" i="5"/>
  <c r="J25" i="5"/>
  <c r="J26" i="5"/>
  <c r="J27" i="5"/>
  <c r="J28" i="5"/>
  <c r="J12" i="5"/>
  <c r="J10" i="5"/>
  <c r="J9" i="5"/>
  <c r="I24" i="5"/>
  <c r="I22" i="5"/>
  <c r="Z11" i="1" l="1"/>
  <c r="AE11" i="1"/>
  <c r="E68" i="5" l="1"/>
  <c r="E67" i="5"/>
  <c r="I10" i="5"/>
  <c r="I12" i="5"/>
  <c r="I13" i="5"/>
  <c r="I14" i="5"/>
  <c r="I15" i="5"/>
  <c r="I16" i="5"/>
  <c r="I17" i="5"/>
  <c r="I18" i="5"/>
  <c r="I19" i="5"/>
  <c r="I20" i="5"/>
  <c r="I21" i="5"/>
  <c r="I23" i="5"/>
  <c r="I25" i="5"/>
  <c r="I26" i="5"/>
  <c r="I27" i="5"/>
  <c r="I28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5" i="5"/>
  <c r="I47" i="5"/>
  <c r="I48" i="5"/>
  <c r="I49" i="5"/>
  <c r="I50" i="5"/>
  <c r="I51" i="5"/>
  <c r="I52" i="5"/>
  <c r="I53" i="5"/>
  <c r="I54" i="5"/>
  <c r="I55" i="5"/>
  <c r="I56" i="5"/>
  <c r="I57" i="5"/>
  <c r="I59" i="5"/>
  <c r="I60" i="5"/>
  <c r="I61" i="5"/>
  <c r="I62" i="5"/>
  <c r="I63" i="5"/>
  <c r="I64" i="5"/>
  <c r="I65" i="5"/>
  <c r="I66" i="5"/>
  <c r="I67" i="5"/>
  <c r="I68" i="5"/>
  <c r="I9" i="5"/>
  <c r="H68" i="5"/>
  <c r="H67" i="5"/>
  <c r="H66" i="5"/>
  <c r="H65" i="5"/>
  <c r="H64" i="5"/>
  <c r="H63" i="5"/>
  <c r="H62" i="5"/>
  <c r="H61" i="5"/>
  <c r="H60" i="5"/>
  <c r="H59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8" i="5"/>
  <c r="H27" i="5"/>
  <c r="H26" i="5"/>
  <c r="H25" i="5"/>
  <c r="H24" i="5"/>
  <c r="H22" i="5"/>
  <c r="H21" i="5"/>
  <c r="H20" i="5"/>
  <c r="H19" i="5"/>
  <c r="H18" i="5"/>
  <c r="H17" i="5"/>
  <c r="H16" i="5"/>
  <c r="H15" i="5"/>
  <c r="H14" i="5"/>
  <c r="H13" i="5"/>
  <c r="H12" i="5"/>
  <c r="H10" i="5"/>
  <c r="H9" i="5"/>
  <c r="F68" i="5"/>
  <c r="F67" i="5"/>
  <c r="F66" i="5"/>
  <c r="F65" i="5"/>
  <c r="F64" i="5"/>
  <c r="F63" i="5"/>
  <c r="F62" i="5"/>
  <c r="F61" i="5"/>
  <c r="F60" i="5"/>
  <c r="F59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66" i="5"/>
  <c r="E65" i="5"/>
  <c r="E64" i="5"/>
  <c r="E63" i="5"/>
  <c r="E62" i="5"/>
  <c r="E61" i="5"/>
  <c r="E60" i="5"/>
  <c r="E59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0" i="5"/>
  <c r="E9" i="5"/>
  <c r="D67" i="5"/>
  <c r="D68" i="5"/>
  <c r="D66" i="5"/>
  <c r="D65" i="5"/>
  <c r="D64" i="5"/>
  <c r="D63" i="5"/>
  <c r="D62" i="5"/>
  <c r="D61" i="5"/>
  <c r="D60" i="5"/>
  <c r="D59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0" i="5"/>
  <c r="D9" i="5"/>
  <c r="G68" i="5"/>
  <c r="G67" i="5"/>
  <c r="G66" i="5"/>
  <c r="G65" i="5"/>
  <c r="G64" i="5"/>
  <c r="G63" i="5"/>
  <c r="G62" i="5"/>
  <c r="G61" i="5"/>
  <c r="G60" i="5"/>
  <c r="G59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0" i="5"/>
  <c r="C68" i="5"/>
  <c r="C67" i="5"/>
  <c r="C66" i="5"/>
  <c r="C65" i="5"/>
  <c r="C64" i="5"/>
  <c r="C63" i="5"/>
  <c r="C62" i="5"/>
  <c r="C61" i="5"/>
  <c r="C60" i="5"/>
  <c r="C59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0" i="5"/>
  <c r="C9" i="5"/>
  <c r="Y49" i="4"/>
  <c r="Y30" i="4"/>
  <c r="Y26" i="4"/>
  <c r="Y16" i="4"/>
  <c r="Y17" i="4"/>
  <c r="Y15" i="4"/>
  <c r="Y11" i="4"/>
  <c r="Y9" i="4"/>
  <c r="Y8" i="4"/>
  <c r="Y7" i="4"/>
  <c r="Y6" i="4"/>
  <c r="Y5" i="4"/>
  <c r="X6" i="4"/>
  <c r="X7" i="4"/>
  <c r="X8" i="4"/>
  <c r="X9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2" i="4"/>
  <c r="X43" i="4"/>
  <c r="X44" i="4"/>
  <c r="X45" i="4"/>
  <c r="X46" i="4"/>
  <c r="X47" i="4"/>
  <c r="X48" i="4"/>
  <c r="X49" i="4"/>
  <c r="X50" i="4"/>
  <c r="X51" i="4"/>
  <c r="X52" i="4"/>
  <c r="X53" i="4"/>
  <c r="X55" i="4"/>
  <c r="X56" i="4"/>
  <c r="X57" i="4"/>
  <c r="X58" i="4"/>
  <c r="X59" i="4"/>
  <c r="X60" i="4"/>
  <c r="X61" i="4"/>
  <c r="X62" i="4"/>
  <c r="X63" i="4"/>
  <c r="X64" i="4"/>
  <c r="X5" i="4"/>
  <c r="W6" i="4"/>
  <c r="W7" i="4"/>
  <c r="W8" i="4"/>
  <c r="W9" i="4"/>
  <c r="W11" i="4"/>
  <c r="W15" i="4"/>
  <c r="W16" i="4"/>
  <c r="W17" i="4"/>
  <c r="W21" i="4"/>
  <c r="W24" i="4"/>
  <c r="W26" i="4"/>
  <c r="W28" i="4"/>
  <c r="W29" i="4"/>
  <c r="W30" i="4"/>
  <c r="W31" i="4"/>
  <c r="W33" i="4"/>
  <c r="W36" i="4"/>
  <c r="W37" i="4"/>
  <c r="W39" i="4"/>
  <c r="W42" i="4"/>
  <c r="W44" i="4"/>
  <c r="W45" i="4"/>
  <c r="W46" i="4"/>
  <c r="W47" i="4"/>
  <c r="W49" i="4"/>
  <c r="W51" i="4"/>
  <c r="W53" i="4"/>
  <c r="W55" i="4"/>
  <c r="W56" i="4"/>
  <c r="W58" i="4"/>
  <c r="W61" i="4"/>
  <c r="W5" i="4"/>
  <c r="V61" i="4"/>
  <c r="U61" i="4"/>
  <c r="V58" i="4"/>
  <c r="U58" i="4"/>
  <c r="V56" i="4"/>
  <c r="U56" i="4"/>
  <c r="V55" i="4"/>
  <c r="U55" i="4"/>
  <c r="V53" i="4"/>
  <c r="U53" i="4"/>
  <c r="V51" i="4"/>
  <c r="U51" i="4"/>
  <c r="V49" i="4"/>
  <c r="U49" i="4"/>
  <c r="S48" i="4"/>
  <c r="R48" i="4"/>
  <c r="V47" i="4"/>
  <c r="U47" i="4"/>
  <c r="V46" i="4"/>
  <c r="U46" i="4"/>
  <c r="V45" i="4"/>
  <c r="U45" i="4"/>
  <c r="T45" i="4"/>
  <c r="S45" i="4"/>
  <c r="V44" i="4"/>
  <c r="U44" i="4"/>
  <c r="V42" i="4"/>
  <c r="U42" i="4"/>
  <c r="V39" i="4"/>
  <c r="U39" i="4"/>
  <c r="R39" i="4"/>
  <c r="R38" i="4"/>
  <c r="V37" i="4"/>
  <c r="U37" i="4"/>
  <c r="V36" i="4"/>
  <c r="U36" i="4"/>
  <c r="R36" i="4"/>
  <c r="U35" i="4"/>
  <c r="V33" i="4"/>
  <c r="U33" i="4"/>
  <c r="V31" i="4"/>
  <c r="U31" i="4"/>
  <c r="V30" i="4"/>
  <c r="U30" i="4"/>
  <c r="R30" i="4"/>
  <c r="V29" i="4"/>
  <c r="U29" i="4"/>
  <c r="R29" i="4"/>
  <c r="V28" i="4"/>
  <c r="U28" i="4"/>
  <c r="R28" i="4"/>
  <c r="V26" i="4"/>
  <c r="U23" i="4"/>
  <c r="T23" i="4"/>
  <c r="S23" i="4"/>
  <c r="R23" i="4"/>
  <c r="Q23" i="4"/>
  <c r="P23" i="4"/>
  <c r="O23" i="4"/>
  <c r="N23" i="4"/>
  <c r="U21" i="4"/>
  <c r="T21" i="4"/>
  <c r="S21" i="4"/>
  <c r="R21" i="4"/>
  <c r="Q21" i="4"/>
  <c r="P21" i="4"/>
  <c r="O21" i="4"/>
  <c r="N21" i="4"/>
  <c r="V17" i="4"/>
  <c r="U17" i="4"/>
  <c r="T17" i="4"/>
  <c r="S17" i="4"/>
  <c r="R17" i="4"/>
  <c r="Q17" i="4"/>
  <c r="P17" i="4"/>
  <c r="O17" i="4"/>
  <c r="N17" i="4"/>
  <c r="V16" i="4"/>
  <c r="U16" i="4"/>
  <c r="T16" i="4"/>
  <c r="S16" i="4"/>
  <c r="R16" i="4"/>
  <c r="Q16" i="4"/>
  <c r="P16" i="4"/>
  <c r="O16" i="4"/>
  <c r="N16" i="4"/>
  <c r="V15" i="4"/>
  <c r="U15" i="4"/>
  <c r="T15" i="4"/>
  <c r="S15" i="4"/>
  <c r="R15" i="4"/>
  <c r="Q15" i="4"/>
  <c r="P15" i="4"/>
  <c r="O15" i="4"/>
  <c r="N15" i="4"/>
  <c r="V11" i="4"/>
  <c r="U11" i="4"/>
  <c r="T11" i="4"/>
  <c r="S11" i="4"/>
  <c r="R11" i="4"/>
  <c r="Q11" i="4"/>
  <c r="P11" i="4"/>
  <c r="O11" i="4"/>
  <c r="N11" i="4"/>
  <c r="V9" i="4"/>
  <c r="U9" i="4"/>
  <c r="T9" i="4"/>
  <c r="S9" i="4"/>
  <c r="R9" i="4"/>
  <c r="Q9" i="4"/>
  <c r="P9" i="4"/>
  <c r="O9" i="4"/>
  <c r="N9" i="4"/>
  <c r="V8" i="4"/>
  <c r="U8" i="4"/>
  <c r="V7" i="4"/>
  <c r="U7" i="4"/>
  <c r="T7" i="4"/>
  <c r="R7" i="4"/>
  <c r="V6" i="4"/>
  <c r="U6" i="4"/>
  <c r="R6" i="4"/>
  <c r="V5" i="4"/>
  <c r="U5" i="4"/>
  <c r="T5" i="4"/>
  <c r="R5" i="4"/>
  <c r="M6" i="4"/>
  <c r="M7" i="4"/>
  <c r="M8" i="4"/>
  <c r="M9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2" i="4"/>
  <c r="M43" i="4"/>
  <c r="M44" i="4"/>
  <c r="M45" i="4"/>
  <c r="M46" i="4"/>
  <c r="M47" i="4"/>
  <c r="M48" i="4"/>
  <c r="M49" i="4"/>
  <c r="M50" i="4"/>
  <c r="M51" i="4"/>
  <c r="M52" i="4"/>
  <c r="M53" i="4"/>
  <c r="M55" i="4"/>
  <c r="M56" i="4"/>
  <c r="M57" i="4"/>
  <c r="M58" i="4"/>
  <c r="M59" i="4"/>
  <c r="M60" i="4"/>
  <c r="M61" i="4"/>
  <c r="M62" i="4"/>
  <c r="M5" i="4"/>
  <c r="K28" i="4"/>
  <c r="K64" i="4"/>
  <c r="K63" i="4"/>
  <c r="K62" i="4"/>
  <c r="K61" i="4"/>
  <c r="K60" i="4"/>
  <c r="K59" i="4"/>
  <c r="K58" i="4"/>
  <c r="K57" i="4"/>
  <c r="K56" i="4"/>
  <c r="K55" i="4"/>
  <c r="K53" i="4"/>
  <c r="K52" i="4"/>
  <c r="K51" i="4"/>
  <c r="K50" i="4"/>
  <c r="K49" i="4"/>
  <c r="K48" i="4"/>
  <c r="K47" i="4"/>
  <c r="K46" i="4"/>
  <c r="K45" i="4"/>
  <c r="K44" i="4"/>
  <c r="K43" i="4"/>
  <c r="K42" i="4"/>
  <c r="K40" i="4"/>
  <c r="K39" i="4"/>
  <c r="K38" i="4"/>
  <c r="K37" i="4"/>
  <c r="K36" i="4"/>
  <c r="K35" i="4"/>
  <c r="K34" i="4"/>
  <c r="K33" i="4"/>
  <c r="K32" i="4"/>
  <c r="K31" i="4"/>
  <c r="K30" i="4"/>
  <c r="K29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9" i="4"/>
  <c r="K8" i="4"/>
  <c r="K7" i="4"/>
  <c r="K6" i="4"/>
  <c r="K5" i="4"/>
  <c r="I64" i="4"/>
  <c r="H64" i="4"/>
  <c r="G64" i="4"/>
  <c r="F64" i="4"/>
  <c r="E64" i="4"/>
  <c r="D64" i="4"/>
  <c r="C64" i="4"/>
  <c r="B64" i="4"/>
  <c r="J63" i="4"/>
  <c r="I63" i="4"/>
  <c r="F63" i="4"/>
  <c r="E63" i="4"/>
  <c r="D63" i="4"/>
  <c r="B63" i="4"/>
  <c r="J62" i="4"/>
  <c r="I62" i="4"/>
  <c r="H62" i="4"/>
  <c r="G62" i="4"/>
  <c r="F62" i="4"/>
  <c r="E62" i="4"/>
  <c r="D62" i="4"/>
  <c r="C62" i="4"/>
  <c r="B62" i="4"/>
  <c r="J61" i="4"/>
  <c r="I61" i="4"/>
  <c r="H61" i="4"/>
  <c r="G61" i="4"/>
  <c r="F61" i="4"/>
  <c r="E61" i="4"/>
  <c r="D61" i="4"/>
  <c r="C61" i="4"/>
  <c r="B61" i="4"/>
  <c r="J60" i="4"/>
  <c r="I60" i="4"/>
  <c r="H60" i="4"/>
  <c r="G60" i="4"/>
  <c r="F60" i="4"/>
  <c r="E60" i="4"/>
  <c r="D60" i="4"/>
  <c r="C60" i="4"/>
  <c r="B60" i="4"/>
  <c r="J59" i="4"/>
  <c r="I59" i="4"/>
  <c r="H59" i="4"/>
  <c r="G59" i="4"/>
  <c r="F59" i="4"/>
  <c r="E59" i="4"/>
  <c r="D59" i="4"/>
  <c r="C59" i="4"/>
  <c r="B59" i="4"/>
  <c r="J58" i="4"/>
  <c r="I58" i="4"/>
  <c r="H58" i="4"/>
  <c r="G58" i="4"/>
  <c r="F58" i="4"/>
  <c r="E58" i="4"/>
  <c r="D58" i="4"/>
  <c r="C58" i="4"/>
  <c r="B58" i="4"/>
  <c r="J57" i="4"/>
  <c r="I57" i="4"/>
  <c r="H57" i="4"/>
  <c r="G57" i="4"/>
  <c r="F57" i="4"/>
  <c r="E57" i="4"/>
  <c r="D57" i="4"/>
  <c r="C57" i="4"/>
  <c r="B57" i="4"/>
  <c r="J56" i="4"/>
  <c r="I56" i="4"/>
  <c r="H56" i="4"/>
  <c r="G56" i="4"/>
  <c r="F56" i="4"/>
  <c r="E56" i="4"/>
  <c r="D56" i="4"/>
  <c r="C56" i="4"/>
  <c r="B56" i="4"/>
  <c r="J55" i="4"/>
  <c r="I55" i="4"/>
  <c r="H55" i="4"/>
  <c r="G55" i="4"/>
  <c r="F55" i="4"/>
  <c r="E55" i="4"/>
  <c r="D55" i="4"/>
  <c r="C55" i="4"/>
  <c r="B55" i="4"/>
  <c r="J53" i="4"/>
  <c r="I53" i="4"/>
  <c r="H53" i="4"/>
  <c r="G53" i="4"/>
  <c r="F53" i="4"/>
  <c r="E53" i="4"/>
  <c r="D53" i="4"/>
  <c r="C53" i="4"/>
  <c r="B53" i="4"/>
  <c r="J52" i="4"/>
  <c r="I52" i="4"/>
  <c r="H52" i="4"/>
  <c r="G52" i="4"/>
  <c r="F52" i="4"/>
  <c r="E52" i="4"/>
  <c r="D52" i="4"/>
  <c r="C52" i="4"/>
  <c r="B52" i="4"/>
  <c r="J51" i="4"/>
  <c r="I51" i="4"/>
  <c r="H51" i="4"/>
  <c r="G51" i="4"/>
  <c r="F51" i="4"/>
  <c r="E51" i="4"/>
  <c r="D51" i="4"/>
  <c r="C51" i="4"/>
  <c r="B51" i="4"/>
  <c r="J50" i="4"/>
  <c r="I50" i="4"/>
  <c r="H50" i="4"/>
  <c r="G50" i="4"/>
  <c r="F50" i="4"/>
  <c r="E50" i="4"/>
  <c r="D50" i="4"/>
  <c r="C50" i="4"/>
  <c r="B50" i="4"/>
  <c r="J49" i="4"/>
  <c r="I49" i="4"/>
  <c r="H49" i="4"/>
  <c r="G49" i="4"/>
  <c r="F49" i="4"/>
  <c r="E49" i="4"/>
  <c r="D49" i="4"/>
  <c r="C49" i="4"/>
  <c r="B49" i="4"/>
  <c r="J48" i="4"/>
  <c r="I48" i="4"/>
  <c r="H48" i="4"/>
  <c r="G48" i="4"/>
  <c r="F48" i="4"/>
  <c r="E48" i="4"/>
  <c r="D48" i="4"/>
  <c r="C48" i="4"/>
  <c r="B48" i="4"/>
  <c r="J47" i="4"/>
  <c r="I47" i="4"/>
  <c r="H47" i="4"/>
  <c r="G47" i="4"/>
  <c r="F47" i="4"/>
  <c r="E47" i="4"/>
  <c r="D47" i="4"/>
  <c r="C47" i="4"/>
  <c r="B47" i="4"/>
  <c r="J46" i="4"/>
  <c r="I46" i="4"/>
  <c r="H46" i="4"/>
  <c r="G46" i="4"/>
  <c r="F46" i="4"/>
  <c r="E46" i="4"/>
  <c r="D46" i="4"/>
  <c r="C46" i="4"/>
  <c r="B46" i="4"/>
  <c r="J45" i="4"/>
  <c r="I45" i="4"/>
  <c r="H45" i="4"/>
  <c r="G45" i="4"/>
  <c r="F45" i="4"/>
  <c r="E45" i="4"/>
  <c r="D45" i="4"/>
  <c r="C45" i="4"/>
  <c r="B45" i="4"/>
  <c r="J44" i="4"/>
  <c r="I44" i="4"/>
  <c r="H44" i="4"/>
  <c r="G44" i="4"/>
  <c r="F44" i="4"/>
  <c r="E44" i="4"/>
  <c r="D44" i="4"/>
  <c r="C44" i="4"/>
  <c r="B44" i="4"/>
  <c r="J43" i="4"/>
  <c r="I43" i="4"/>
  <c r="H43" i="4"/>
  <c r="G43" i="4"/>
  <c r="F43" i="4"/>
  <c r="E43" i="4"/>
  <c r="D43" i="4"/>
  <c r="C43" i="4"/>
  <c r="B43" i="4"/>
  <c r="J42" i="4"/>
  <c r="I42" i="4"/>
  <c r="H42" i="4"/>
  <c r="G42" i="4"/>
  <c r="F42" i="4"/>
  <c r="E42" i="4"/>
  <c r="D42" i="4"/>
  <c r="C42" i="4"/>
  <c r="B42" i="4"/>
  <c r="J40" i="4"/>
  <c r="I40" i="4"/>
  <c r="H40" i="4"/>
  <c r="G40" i="4"/>
  <c r="F40" i="4"/>
  <c r="E40" i="4"/>
  <c r="D40" i="4"/>
  <c r="C40" i="4"/>
  <c r="B40" i="4"/>
  <c r="J39" i="4"/>
  <c r="I39" i="4"/>
  <c r="H39" i="4"/>
  <c r="G39" i="4"/>
  <c r="F39" i="4"/>
  <c r="E39" i="4"/>
  <c r="D39" i="4"/>
  <c r="C39" i="4"/>
  <c r="B39" i="4"/>
  <c r="J38" i="4"/>
  <c r="I38" i="4"/>
  <c r="H38" i="4"/>
  <c r="G38" i="4"/>
  <c r="F38" i="4"/>
  <c r="E38" i="4"/>
  <c r="D38" i="4"/>
  <c r="C38" i="4"/>
  <c r="B38" i="4"/>
  <c r="J37" i="4"/>
  <c r="I37" i="4"/>
  <c r="H37" i="4"/>
  <c r="G37" i="4"/>
  <c r="F37" i="4"/>
  <c r="E37" i="4"/>
  <c r="D37" i="4"/>
  <c r="C37" i="4"/>
  <c r="B37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4" i="4"/>
  <c r="I34" i="4"/>
  <c r="H34" i="4"/>
  <c r="G34" i="4"/>
  <c r="F34" i="4"/>
  <c r="E34" i="4"/>
  <c r="D34" i="4"/>
  <c r="C34" i="4"/>
  <c r="B34" i="4"/>
  <c r="J33" i="4"/>
  <c r="I33" i="4"/>
  <c r="H33" i="4"/>
  <c r="G33" i="4"/>
  <c r="F33" i="4"/>
  <c r="E33" i="4"/>
  <c r="D33" i="4"/>
  <c r="C33" i="4"/>
  <c r="B33" i="4"/>
  <c r="J32" i="4"/>
  <c r="I32" i="4"/>
  <c r="H32" i="4"/>
  <c r="G32" i="4"/>
  <c r="F32" i="4"/>
  <c r="E32" i="4"/>
  <c r="D32" i="4"/>
  <c r="C32" i="4"/>
  <c r="B32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9" i="4"/>
  <c r="I29" i="4"/>
  <c r="H29" i="4"/>
  <c r="G29" i="4"/>
  <c r="F29" i="4"/>
  <c r="E29" i="4"/>
  <c r="D29" i="4"/>
  <c r="C29" i="4"/>
  <c r="B29" i="4"/>
  <c r="I28" i="4"/>
  <c r="H28" i="4"/>
  <c r="G28" i="4"/>
  <c r="F28" i="4"/>
  <c r="E28" i="4"/>
  <c r="D28" i="4"/>
  <c r="C28" i="4"/>
  <c r="B28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24" i="4"/>
  <c r="I24" i="4"/>
  <c r="H24" i="4"/>
  <c r="G24" i="4"/>
  <c r="F24" i="4"/>
  <c r="E24" i="4"/>
  <c r="D24" i="4"/>
  <c r="C24" i="4"/>
  <c r="B24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4" i="4"/>
  <c r="I14" i="4"/>
  <c r="H14" i="4"/>
  <c r="G14" i="4"/>
  <c r="F14" i="4"/>
  <c r="E14" i="4"/>
  <c r="D14" i="4"/>
  <c r="C14" i="4"/>
  <c r="B14" i="4"/>
  <c r="J13" i="4"/>
  <c r="I13" i="4"/>
  <c r="H13" i="4"/>
  <c r="G13" i="4"/>
  <c r="F13" i="4"/>
  <c r="E13" i="4"/>
  <c r="D13" i="4"/>
  <c r="C13" i="4"/>
  <c r="B13" i="4"/>
  <c r="J12" i="4"/>
  <c r="I12" i="4"/>
  <c r="H12" i="4"/>
  <c r="G12" i="4"/>
  <c r="F12" i="4"/>
  <c r="E12" i="4"/>
  <c r="D12" i="4"/>
  <c r="C12" i="4"/>
  <c r="B12" i="4"/>
  <c r="J11" i="4"/>
  <c r="I11" i="4"/>
  <c r="H11" i="4"/>
  <c r="G11" i="4"/>
  <c r="F11" i="4"/>
  <c r="E11" i="4"/>
  <c r="D11" i="4"/>
  <c r="C11" i="4"/>
  <c r="B11" i="4"/>
  <c r="J9" i="4"/>
  <c r="I9" i="4"/>
  <c r="H9" i="4"/>
  <c r="G9" i="4"/>
  <c r="F9" i="4"/>
  <c r="E9" i="4"/>
  <c r="D9" i="4"/>
  <c r="C9" i="4"/>
  <c r="B9" i="4"/>
  <c r="J8" i="4"/>
  <c r="I8" i="4"/>
  <c r="H8" i="4"/>
  <c r="G8" i="4"/>
  <c r="F8" i="4"/>
  <c r="E8" i="4"/>
  <c r="D8" i="4"/>
  <c r="C8" i="4"/>
  <c r="B8" i="4"/>
  <c r="J7" i="4"/>
  <c r="I7" i="4"/>
  <c r="H7" i="4"/>
  <c r="G7" i="4"/>
  <c r="F7" i="4"/>
  <c r="E7" i="4"/>
  <c r="D7" i="4"/>
  <c r="C7" i="4"/>
  <c r="B7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M68" i="4"/>
  <c r="L68" i="4"/>
  <c r="Y12" i="4" l="1"/>
  <c r="Y13" i="4"/>
  <c r="Y14" i="4"/>
  <c r="Y18" i="4"/>
  <c r="Y19" i="4"/>
  <c r="Y20" i="4"/>
  <c r="Y21" i="4"/>
  <c r="Y22" i="4"/>
  <c r="Y23" i="4"/>
  <c r="Y24" i="4"/>
  <c r="Y25" i="4"/>
  <c r="Y29" i="4"/>
  <c r="Y31" i="4"/>
  <c r="Y32" i="4"/>
  <c r="Y33" i="4"/>
  <c r="Y34" i="4"/>
  <c r="Y35" i="4"/>
  <c r="Y36" i="4"/>
  <c r="Y37" i="4"/>
  <c r="Y38" i="4"/>
  <c r="Y39" i="4"/>
  <c r="Y40" i="4"/>
  <c r="Y43" i="4"/>
  <c r="Y44" i="4"/>
  <c r="Y45" i="4"/>
  <c r="Y46" i="4"/>
  <c r="Y47" i="4"/>
  <c r="Y48" i="4"/>
  <c r="Y50" i="4"/>
  <c r="Y51" i="4"/>
  <c r="Y52" i="4"/>
  <c r="Y53" i="4"/>
  <c r="Y56" i="4"/>
  <c r="Y57" i="4"/>
  <c r="Y58" i="4"/>
  <c r="Y59" i="4"/>
  <c r="Y60" i="4"/>
  <c r="Y61" i="4"/>
  <c r="Y62" i="4"/>
  <c r="Y63" i="4"/>
  <c r="Y64" i="4"/>
  <c r="Y28" i="4"/>
  <c r="Y42" i="4"/>
  <c r="Y55" i="4"/>
  <c r="L5" i="4"/>
  <c r="L6" i="4"/>
  <c r="L7" i="4"/>
  <c r="L8" i="4"/>
  <c r="L9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2" i="4"/>
  <c r="L43" i="4"/>
  <c r="L44" i="4"/>
  <c r="L45" i="4"/>
  <c r="L46" i="4"/>
  <c r="L47" i="4"/>
  <c r="L48" i="4"/>
  <c r="L49" i="4"/>
  <c r="L50" i="4"/>
  <c r="L51" i="4"/>
  <c r="L52" i="4"/>
  <c r="L53" i="4"/>
  <c r="L55" i="4"/>
  <c r="L56" i="4"/>
  <c r="L57" i="4"/>
  <c r="L58" i="4"/>
  <c r="L59" i="4"/>
  <c r="L60" i="4"/>
  <c r="L61" i="4"/>
  <c r="L62" i="4"/>
  <c r="L63" i="4"/>
  <c r="L64" i="4"/>
  <c r="DL12" i="1"/>
  <c r="DM12" i="1"/>
  <c r="DL13" i="1"/>
  <c r="DM13" i="1"/>
  <c r="DL14" i="1"/>
  <c r="DM14" i="1"/>
  <c r="DL15" i="1"/>
  <c r="DM15" i="1"/>
  <c r="DL16" i="1"/>
  <c r="DM16" i="1"/>
  <c r="DL17" i="1"/>
  <c r="DM17" i="1"/>
  <c r="DL18" i="1"/>
  <c r="DM18" i="1"/>
  <c r="DL19" i="1"/>
  <c r="DM19" i="1"/>
  <c r="DL20" i="1"/>
  <c r="DM20" i="1"/>
  <c r="DL21" i="1"/>
  <c r="DM21" i="1"/>
  <c r="DL22" i="1"/>
  <c r="DM22" i="1"/>
  <c r="DL23" i="1"/>
  <c r="DM23" i="1"/>
  <c r="DL24" i="1"/>
  <c r="DM24" i="1"/>
  <c r="DL25" i="1"/>
  <c r="DM25" i="1"/>
  <c r="DL26" i="1"/>
  <c r="DM26" i="1"/>
  <c r="DL27" i="1"/>
  <c r="DM27" i="1"/>
  <c r="BH12" i="1"/>
  <c r="BI12" i="1"/>
  <c r="BH13" i="1"/>
  <c r="BI13" i="1"/>
  <c r="BH14" i="1"/>
  <c r="BI14" i="1"/>
  <c r="BH15" i="1"/>
  <c r="BI15" i="1"/>
  <c r="BH16" i="1"/>
  <c r="BI16" i="1"/>
  <c r="BH17" i="1"/>
  <c r="BI17" i="1"/>
  <c r="BH18" i="1"/>
  <c r="BI18" i="1"/>
  <c r="BH19" i="1"/>
  <c r="BI19" i="1"/>
  <c r="BH20" i="1"/>
  <c r="BI20" i="1"/>
  <c r="BH21" i="1"/>
  <c r="BI21" i="1"/>
  <c r="BH22" i="1"/>
  <c r="BI22" i="1"/>
  <c r="BH23" i="1"/>
  <c r="BI23" i="1"/>
  <c r="BH24" i="1"/>
  <c r="BI24" i="1"/>
  <c r="BH25" i="1"/>
  <c r="BI25" i="1"/>
  <c r="BH26" i="1"/>
  <c r="BI26" i="1"/>
  <c r="BH27" i="1"/>
  <c r="BI27" i="1"/>
  <c r="K68" i="4" l="1"/>
  <c r="H63" i="4"/>
  <c r="G63" i="4"/>
  <c r="CG40" i="1"/>
  <c r="CG39" i="1"/>
  <c r="CH39" i="1"/>
  <c r="V21" i="4"/>
  <c r="V23" i="4"/>
  <c r="T48" i="4"/>
  <c r="V35" i="4"/>
  <c r="T6" i="4"/>
  <c r="T8" i="4"/>
  <c r="J28" i="4"/>
  <c r="C63" i="4"/>
  <c r="R8" i="4"/>
  <c r="V38" i="4" l="1"/>
  <c r="V48" i="4"/>
  <c r="R5" i="6"/>
  <c r="S5" i="6"/>
  <c r="R6" i="6"/>
  <c r="S6" i="6"/>
  <c r="R7" i="6"/>
  <c r="S7" i="6"/>
  <c r="R8" i="6"/>
  <c r="S8" i="6"/>
  <c r="R9" i="6"/>
  <c r="S9" i="6"/>
  <c r="R11" i="6"/>
  <c r="S11" i="6"/>
  <c r="R15" i="6"/>
  <c r="S15" i="6"/>
  <c r="R16" i="6"/>
  <c r="S16" i="6"/>
  <c r="R17" i="6"/>
  <c r="S17" i="6"/>
  <c r="R21" i="6"/>
  <c r="S21" i="6"/>
  <c r="R23" i="6"/>
  <c r="S23" i="6"/>
  <c r="R24" i="6"/>
  <c r="S24" i="6"/>
  <c r="R25" i="6"/>
  <c r="S25" i="6"/>
  <c r="R26" i="6"/>
  <c r="S26" i="6"/>
  <c r="R27" i="6"/>
  <c r="S27" i="6"/>
  <c r="R28" i="6"/>
  <c r="S28" i="6"/>
  <c r="R29" i="6"/>
  <c r="S29" i="6"/>
  <c r="R30" i="6"/>
  <c r="S30" i="6"/>
  <c r="R31" i="6"/>
  <c r="S31" i="6"/>
  <c r="R32" i="6"/>
  <c r="S32" i="6"/>
  <c r="R33" i="6"/>
  <c r="S33" i="6"/>
  <c r="R34" i="6"/>
  <c r="S34" i="6"/>
  <c r="R35" i="6"/>
  <c r="S35" i="6"/>
  <c r="R36" i="6"/>
  <c r="S36" i="6"/>
  <c r="R37" i="6"/>
  <c r="S37" i="6"/>
  <c r="R38" i="6"/>
  <c r="S38" i="6"/>
  <c r="R39" i="6"/>
  <c r="S39" i="6"/>
  <c r="R40" i="6"/>
  <c r="S40" i="6"/>
  <c r="R41" i="6"/>
  <c r="S41" i="6"/>
  <c r="R42" i="6"/>
  <c r="S42" i="6"/>
  <c r="R43" i="6"/>
  <c r="S43" i="6"/>
  <c r="R44" i="6"/>
  <c r="S44" i="6"/>
  <c r="R45" i="6"/>
  <c r="S45" i="6"/>
  <c r="R46" i="6"/>
  <c r="S46" i="6"/>
  <c r="R47" i="6"/>
  <c r="S47" i="6"/>
  <c r="R48" i="6"/>
  <c r="S48" i="6"/>
  <c r="R49" i="6"/>
  <c r="S49" i="6"/>
  <c r="R50" i="6"/>
  <c r="S50" i="6"/>
  <c r="R51" i="6"/>
  <c r="S51" i="6"/>
  <c r="R52" i="6"/>
  <c r="S52" i="6"/>
  <c r="R53" i="6"/>
  <c r="S53" i="6"/>
  <c r="R54" i="6"/>
  <c r="S54" i="6"/>
  <c r="R55" i="6"/>
  <c r="S55" i="6"/>
  <c r="R56" i="6"/>
  <c r="S56" i="6"/>
  <c r="R57" i="6"/>
  <c r="S57" i="6"/>
  <c r="R58" i="6"/>
  <c r="S58" i="6"/>
  <c r="R59" i="6"/>
  <c r="S59" i="6"/>
  <c r="R60" i="6"/>
  <c r="S60" i="6"/>
  <c r="R61" i="6"/>
  <c r="S61" i="6"/>
  <c r="R62" i="6"/>
  <c r="S62" i="6"/>
  <c r="R63" i="6"/>
  <c r="S63" i="6"/>
  <c r="R64" i="6"/>
  <c r="S64" i="6"/>
  <c r="DK13" i="1"/>
  <c r="DK14" i="1"/>
  <c r="DK15" i="1"/>
  <c r="DK16" i="1"/>
  <c r="DK17" i="1"/>
  <c r="DK18" i="1"/>
  <c r="DK19" i="1"/>
  <c r="DK20" i="1"/>
  <c r="DK21" i="1"/>
  <c r="DK22" i="1"/>
  <c r="DK23" i="1"/>
  <c r="DK24" i="1"/>
  <c r="DK25" i="1"/>
  <c r="DK26" i="1"/>
  <c r="DK27" i="1"/>
  <c r="DI27" i="1"/>
  <c r="DI26" i="1"/>
  <c r="DI25" i="1"/>
  <c r="DI24" i="1"/>
  <c r="DI23" i="1"/>
  <c r="DI22" i="1"/>
  <c r="DI21" i="1"/>
  <c r="DI20" i="1"/>
  <c r="DI19" i="1"/>
  <c r="DI18" i="1"/>
  <c r="DI17" i="1"/>
  <c r="DI16" i="1"/>
  <c r="DI15" i="1"/>
  <c r="DI14" i="1"/>
  <c r="DI13" i="1"/>
  <c r="DJ13" i="1"/>
  <c r="DJ14" i="1"/>
  <c r="DJ15" i="1"/>
  <c r="DJ16" i="1"/>
  <c r="DJ17" i="1"/>
  <c r="DJ18" i="1"/>
  <c r="DJ19" i="1"/>
  <c r="DJ20" i="1"/>
  <c r="DJ21" i="1"/>
  <c r="DJ22" i="1"/>
  <c r="DJ23" i="1"/>
  <c r="DJ24" i="1"/>
  <c r="DJ25" i="1"/>
  <c r="DJ26" i="1"/>
  <c r="DJ27" i="1"/>
  <c r="DE25" i="1"/>
  <c r="DF25" i="1"/>
  <c r="DG25" i="1"/>
  <c r="DH25" i="1"/>
  <c r="DG12" i="1"/>
  <c r="DH12" i="1"/>
  <c r="DI12" i="1"/>
  <c r="DJ12" i="1"/>
  <c r="DK12" i="1"/>
  <c r="DG16" i="1"/>
  <c r="DH16" i="1"/>
  <c r="DG17" i="1"/>
  <c r="DH17" i="1"/>
  <c r="DG18" i="1"/>
  <c r="DH18" i="1"/>
  <c r="DG22" i="1"/>
  <c r="DH22" i="1"/>
  <c r="DG24" i="1"/>
  <c r="DH24" i="1"/>
  <c r="BF12" i="1"/>
  <c r="BG12" i="1"/>
  <c r="BF13" i="1"/>
  <c r="BG13" i="1"/>
  <c r="BF14" i="1"/>
  <c r="BG14" i="1"/>
  <c r="BF15" i="1"/>
  <c r="BG15" i="1"/>
  <c r="BF16" i="1"/>
  <c r="BG16" i="1"/>
  <c r="BF17" i="1"/>
  <c r="BG17" i="1"/>
  <c r="BF18" i="1"/>
  <c r="BG18" i="1"/>
  <c r="BF19" i="1"/>
  <c r="BG19" i="1"/>
  <c r="BF20" i="1"/>
  <c r="BG20" i="1"/>
  <c r="BF21" i="1"/>
  <c r="BG21" i="1"/>
  <c r="BF22" i="1"/>
  <c r="BG22" i="1"/>
  <c r="BF23" i="1"/>
  <c r="BG23" i="1"/>
  <c r="BF24" i="1"/>
  <c r="BG24" i="1"/>
  <c r="BF25" i="1"/>
  <c r="BG25" i="1"/>
  <c r="BF26" i="1"/>
  <c r="BG26" i="1"/>
  <c r="BF27" i="1"/>
  <c r="BG27" i="1"/>
  <c r="K68" i="6" l="1"/>
  <c r="J68" i="6"/>
  <c r="I68" i="6"/>
  <c r="H68" i="6"/>
  <c r="G68" i="6"/>
  <c r="Q64" i="6"/>
  <c r="P64" i="6"/>
  <c r="K64" i="6"/>
  <c r="J64" i="6"/>
  <c r="I64" i="6"/>
  <c r="H64" i="6"/>
  <c r="G64" i="6"/>
  <c r="A64" i="6"/>
  <c r="Q63" i="6"/>
  <c r="P63" i="6"/>
  <c r="K63" i="6"/>
  <c r="J63" i="6"/>
  <c r="I63" i="6"/>
  <c r="H63" i="6"/>
  <c r="G63" i="6"/>
  <c r="A63" i="6"/>
  <c r="Q62" i="6"/>
  <c r="P62" i="6"/>
  <c r="K62" i="6"/>
  <c r="J62" i="6"/>
  <c r="I62" i="6"/>
  <c r="H62" i="6"/>
  <c r="G62" i="6"/>
  <c r="F62" i="6"/>
  <c r="E62" i="6"/>
  <c r="D62" i="6"/>
  <c r="C62" i="6"/>
  <c r="B62" i="6"/>
  <c r="A62" i="6"/>
  <c r="Q61" i="6"/>
  <c r="P61" i="6"/>
  <c r="K61" i="6"/>
  <c r="J61" i="6"/>
  <c r="I61" i="6"/>
  <c r="H61" i="6"/>
  <c r="G61" i="6"/>
  <c r="F61" i="6"/>
  <c r="E61" i="6"/>
  <c r="D61" i="6"/>
  <c r="C61" i="6"/>
  <c r="B61" i="6"/>
  <c r="A61" i="6"/>
  <c r="Q60" i="6"/>
  <c r="P60" i="6"/>
  <c r="K60" i="6"/>
  <c r="J60" i="6"/>
  <c r="I60" i="6"/>
  <c r="H60" i="6"/>
  <c r="G60" i="6"/>
  <c r="F60" i="6"/>
  <c r="E60" i="6"/>
  <c r="D60" i="6"/>
  <c r="C60" i="6"/>
  <c r="B60" i="6"/>
  <c r="A60" i="6"/>
  <c r="Q59" i="6"/>
  <c r="P59" i="6"/>
  <c r="K59" i="6"/>
  <c r="J59" i="6"/>
  <c r="I59" i="6"/>
  <c r="H59" i="6"/>
  <c r="G59" i="6"/>
  <c r="F59" i="6"/>
  <c r="E59" i="6"/>
  <c r="D59" i="6"/>
  <c r="C59" i="6"/>
  <c r="B59" i="6"/>
  <c r="A59" i="6"/>
  <c r="Q58" i="6"/>
  <c r="P58" i="6"/>
  <c r="K58" i="6"/>
  <c r="J58" i="6"/>
  <c r="I58" i="6"/>
  <c r="H58" i="6"/>
  <c r="G58" i="6"/>
  <c r="F58" i="6"/>
  <c r="E58" i="6"/>
  <c r="D58" i="6"/>
  <c r="C58" i="6"/>
  <c r="B58" i="6"/>
  <c r="A58" i="6"/>
  <c r="Q57" i="6"/>
  <c r="P57" i="6"/>
  <c r="K57" i="6"/>
  <c r="J57" i="6"/>
  <c r="I57" i="6"/>
  <c r="H57" i="6"/>
  <c r="G57" i="6"/>
  <c r="F57" i="6"/>
  <c r="E57" i="6"/>
  <c r="D57" i="6"/>
  <c r="C57" i="6"/>
  <c r="B57" i="6"/>
  <c r="A57" i="6"/>
  <c r="Q56" i="6"/>
  <c r="P56" i="6"/>
  <c r="K56" i="6"/>
  <c r="J56" i="6"/>
  <c r="I56" i="6"/>
  <c r="H56" i="6"/>
  <c r="G56" i="6"/>
  <c r="F56" i="6"/>
  <c r="E56" i="6"/>
  <c r="D56" i="6"/>
  <c r="C56" i="6"/>
  <c r="B56" i="6"/>
  <c r="A56" i="6"/>
  <c r="Q55" i="6"/>
  <c r="P55" i="6"/>
  <c r="K55" i="6"/>
  <c r="J55" i="6"/>
  <c r="I55" i="6"/>
  <c r="H55" i="6"/>
  <c r="G55" i="6"/>
  <c r="F55" i="6"/>
  <c r="E55" i="6"/>
  <c r="D55" i="6"/>
  <c r="C55" i="6"/>
  <c r="B55" i="6"/>
  <c r="A55" i="6"/>
  <c r="Q54" i="6"/>
  <c r="P54" i="6"/>
  <c r="Q53" i="6"/>
  <c r="P53" i="6"/>
  <c r="K53" i="6"/>
  <c r="J53" i="6"/>
  <c r="I53" i="6"/>
  <c r="H53" i="6"/>
  <c r="G53" i="6"/>
  <c r="F53" i="6"/>
  <c r="E53" i="6"/>
  <c r="D53" i="6"/>
  <c r="C53" i="6"/>
  <c r="B53" i="6"/>
  <c r="A53" i="6"/>
  <c r="Q52" i="6"/>
  <c r="P52" i="6"/>
  <c r="K52" i="6"/>
  <c r="J52" i="6"/>
  <c r="I52" i="6"/>
  <c r="H52" i="6"/>
  <c r="G52" i="6"/>
  <c r="F52" i="6"/>
  <c r="E52" i="6"/>
  <c r="D52" i="6"/>
  <c r="C52" i="6"/>
  <c r="B52" i="6"/>
  <c r="A52" i="6"/>
  <c r="Q51" i="6"/>
  <c r="P51" i="6"/>
  <c r="K51" i="6"/>
  <c r="J51" i="6"/>
  <c r="I51" i="6"/>
  <c r="H51" i="6"/>
  <c r="G51" i="6"/>
  <c r="F51" i="6"/>
  <c r="E51" i="6"/>
  <c r="D51" i="6"/>
  <c r="C51" i="6"/>
  <c r="B51" i="6"/>
  <c r="A51" i="6"/>
  <c r="Q50" i="6"/>
  <c r="P50" i="6"/>
  <c r="K50" i="6"/>
  <c r="J50" i="6"/>
  <c r="I50" i="6"/>
  <c r="H50" i="6"/>
  <c r="G50" i="6"/>
  <c r="F50" i="6"/>
  <c r="E50" i="6"/>
  <c r="D50" i="6"/>
  <c r="C50" i="6"/>
  <c r="B50" i="6"/>
  <c r="A50" i="6"/>
  <c r="Q49" i="6"/>
  <c r="P49" i="6"/>
  <c r="K49" i="6"/>
  <c r="J49" i="6"/>
  <c r="I49" i="6"/>
  <c r="H49" i="6"/>
  <c r="G49" i="6"/>
  <c r="F49" i="6"/>
  <c r="E49" i="6"/>
  <c r="D49" i="6"/>
  <c r="C49" i="6"/>
  <c r="B49" i="6"/>
  <c r="A49" i="6"/>
  <c r="Q48" i="6"/>
  <c r="P48" i="6"/>
  <c r="K48" i="6"/>
  <c r="J48" i="6"/>
  <c r="I48" i="6"/>
  <c r="H48" i="6"/>
  <c r="G48" i="6"/>
  <c r="F48" i="6"/>
  <c r="E48" i="6"/>
  <c r="D48" i="6"/>
  <c r="C48" i="6"/>
  <c r="B48" i="6"/>
  <c r="A48" i="6"/>
  <c r="Q47" i="6"/>
  <c r="P47" i="6"/>
  <c r="K47" i="6"/>
  <c r="J47" i="6"/>
  <c r="I47" i="6"/>
  <c r="H47" i="6"/>
  <c r="G47" i="6"/>
  <c r="F47" i="6"/>
  <c r="E47" i="6"/>
  <c r="D47" i="6"/>
  <c r="C47" i="6"/>
  <c r="B47" i="6"/>
  <c r="A47" i="6"/>
  <c r="Q46" i="6"/>
  <c r="P46" i="6"/>
  <c r="K46" i="6"/>
  <c r="J46" i="6"/>
  <c r="I46" i="6"/>
  <c r="H46" i="6"/>
  <c r="G46" i="6"/>
  <c r="F46" i="6"/>
  <c r="E46" i="6"/>
  <c r="D46" i="6"/>
  <c r="C46" i="6"/>
  <c r="B46" i="6"/>
  <c r="A46" i="6"/>
  <c r="Q45" i="6"/>
  <c r="P45" i="6"/>
  <c r="K45" i="6"/>
  <c r="J45" i="6"/>
  <c r="I45" i="6"/>
  <c r="H45" i="6"/>
  <c r="G45" i="6"/>
  <c r="F45" i="6"/>
  <c r="E45" i="6"/>
  <c r="D45" i="6"/>
  <c r="C45" i="6"/>
  <c r="B45" i="6"/>
  <c r="A45" i="6"/>
  <c r="Q44" i="6"/>
  <c r="P44" i="6"/>
  <c r="K44" i="6"/>
  <c r="J44" i="6"/>
  <c r="I44" i="6"/>
  <c r="H44" i="6"/>
  <c r="G44" i="6"/>
  <c r="F44" i="6"/>
  <c r="E44" i="6"/>
  <c r="D44" i="6"/>
  <c r="C44" i="6"/>
  <c r="B44" i="6"/>
  <c r="A44" i="6"/>
  <c r="Q43" i="6"/>
  <c r="P43" i="6"/>
  <c r="K43" i="6"/>
  <c r="J43" i="6"/>
  <c r="I43" i="6"/>
  <c r="H43" i="6"/>
  <c r="G43" i="6"/>
  <c r="F43" i="6"/>
  <c r="E43" i="6"/>
  <c r="D43" i="6"/>
  <c r="C43" i="6"/>
  <c r="B43" i="6"/>
  <c r="A43" i="6"/>
  <c r="Q42" i="6"/>
  <c r="P42" i="6"/>
  <c r="K42" i="6"/>
  <c r="J42" i="6"/>
  <c r="I42" i="6"/>
  <c r="H42" i="6"/>
  <c r="G42" i="6"/>
  <c r="F42" i="6"/>
  <c r="E42" i="6"/>
  <c r="D42" i="6"/>
  <c r="C42" i="6"/>
  <c r="B42" i="6"/>
  <c r="A42" i="6"/>
  <c r="Q41" i="6"/>
  <c r="P41" i="6"/>
  <c r="K40" i="6"/>
  <c r="J40" i="6"/>
  <c r="I40" i="6"/>
  <c r="H40" i="6"/>
  <c r="G40" i="6"/>
  <c r="F40" i="6"/>
  <c r="E40" i="6"/>
  <c r="D40" i="6"/>
  <c r="C40" i="6"/>
  <c r="B40" i="6"/>
  <c r="A40" i="6"/>
  <c r="Q39" i="6"/>
  <c r="K39" i="6"/>
  <c r="J39" i="6"/>
  <c r="I39" i="6"/>
  <c r="H39" i="6"/>
  <c r="G39" i="6"/>
  <c r="F39" i="6"/>
  <c r="E39" i="6"/>
  <c r="D39" i="6"/>
  <c r="C39" i="6"/>
  <c r="B39" i="6"/>
  <c r="A39" i="6"/>
  <c r="K38" i="6"/>
  <c r="J38" i="6"/>
  <c r="I38" i="6"/>
  <c r="H38" i="6"/>
  <c r="G38" i="6"/>
  <c r="F38" i="6"/>
  <c r="E38" i="6"/>
  <c r="D38" i="6"/>
  <c r="C38" i="6"/>
  <c r="B38" i="6"/>
  <c r="A38" i="6"/>
  <c r="Q37" i="6"/>
  <c r="K37" i="6"/>
  <c r="J37" i="6"/>
  <c r="I37" i="6"/>
  <c r="H37" i="6"/>
  <c r="G37" i="6"/>
  <c r="F37" i="6"/>
  <c r="E37" i="6"/>
  <c r="D37" i="6"/>
  <c r="C37" i="6"/>
  <c r="B37" i="6"/>
  <c r="A37" i="6"/>
  <c r="Q36" i="6"/>
  <c r="K36" i="6"/>
  <c r="J36" i="6"/>
  <c r="I36" i="6"/>
  <c r="H36" i="6"/>
  <c r="G36" i="6"/>
  <c r="F36" i="6"/>
  <c r="E36" i="6"/>
  <c r="D36" i="6"/>
  <c r="C36" i="6"/>
  <c r="B36" i="6"/>
  <c r="A36" i="6"/>
  <c r="Q35" i="6"/>
  <c r="K35" i="6"/>
  <c r="J35" i="6"/>
  <c r="I35" i="6"/>
  <c r="H35" i="6"/>
  <c r="G35" i="6"/>
  <c r="F35" i="6"/>
  <c r="E35" i="6"/>
  <c r="D35" i="6"/>
  <c r="C35" i="6"/>
  <c r="B35" i="6"/>
  <c r="A35" i="6"/>
  <c r="K34" i="6"/>
  <c r="J34" i="6"/>
  <c r="I34" i="6"/>
  <c r="H34" i="6"/>
  <c r="G34" i="6"/>
  <c r="F34" i="6"/>
  <c r="E34" i="6"/>
  <c r="D34" i="6"/>
  <c r="C34" i="6"/>
  <c r="B34" i="6"/>
  <c r="A34" i="6"/>
  <c r="Q33" i="6"/>
  <c r="K33" i="6"/>
  <c r="J33" i="6"/>
  <c r="I33" i="6"/>
  <c r="H33" i="6"/>
  <c r="G33" i="6"/>
  <c r="F33" i="6"/>
  <c r="E33" i="6"/>
  <c r="D33" i="6"/>
  <c r="C33" i="6"/>
  <c r="B33" i="6"/>
  <c r="A33" i="6"/>
  <c r="K32" i="6"/>
  <c r="J32" i="6"/>
  <c r="I32" i="6"/>
  <c r="H32" i="6"/>
  <c r="G32" i="6"/>
  <c r="F32" i="6"/>
  <c r="E32" i="6"/>
  <c r="D32" i="6"/>
  <c r="C32" i="6"/>
  <c r="B32" i="6"/>
  <c r="A32" i="6"/>
  <c r="Q31" i="6"/>
  <c r="K31" i="6"/>
  <c r="J31" i="6"/>
  <c r="I31" i="6"/>
  <c r="H31" i="6"/>
  <c r="G31" i="6"/>
  <c r="F31" i="6"/>
  <c r="E31" i="6"/>
  <c r="D31" i="6"/>
  <c r="C31" i="6"/>
  <c r="B31" i="6"/>
  <c r="A31" i="6"/>
  <c r="Q30" i="6"/>
  <c r="K30" i="6"/>
  <c r="J30" i="6"/>
  <c r="I30" i="6"/>
  <c r="H30" i="6"/>
  <c r="G30" i="6"/>
  <c r="F30" i="6"/>
  <c r="E30" i="6"/>
  <c r="D30" i="6"/>
  <c r="C30" i="6"/>
  <c r="B30" i="6"/>
  <c r="A30" i="6"/>
  <c r="Q29" i="6"/>
  <c r="K29" i="6"/>
  <c r="J29" i="6"/>
  <c r="I29" i="6"/>
  <c r="H29" i="6"/>
  <c r="G29" i="6"/>
  <c r="F29" i="6"/>
  <c r="E29" i="6"/>
  <c r="D29" i="6"/>
  <c r="C29" i="6"/>
  <c r="B29" i="6"/>
  <c r="A29" i="6"/>
  <c r="Q28" i="6"/>
  <c r="K28" i="6"/>
  <c r="J28" i="6"/>
  <c r="I28" i="6"/>
  <c r="H28" i="6"/>
  <c r="G28" i="6"/>
  <c r="F28" i="6"/>
  <c r="E28" i="6"/>
  <c r="D28" i="6"/>
  <c r="C28" i="6"/>
  <c r="B28" i="6"/>
  <c r="A28" i="6"/>
  <c r="Q27" i="6"/>
  <c r="P27" i="6"/>
  <c r="Q26" i="6"/>
  <c r="P26" i="6"/>
  <c r="K26" i="6"/>
  <c r="J26" i="6"/>
  <c r="I26" i="6"/>
  <c r="H26" i="6"/>
  <c r="G26" i="6"/>
  <c r="F26" i="6"/>
  <c r="E26" i="6"/>
  <c r="D26" i="6"/>
  <c r="C26" i="6"/>
  <c r="B26" i="6"/>
  <c r="A26" i="6"/>
  <c r="Q25" i="6"/>
  <c r="P25" i="6"/>
  <c r="K25" i="6"/>
  <c r="J25" i="6"/>
  <c r="I25" i="6"/>
  <c r="H25" i="6"/>
  <c r="G25" i="6"/>
  <c r="F25" i="6"/>
  <c r="E25" i="6"/>
  <c r="D25" i="6"/>
  <c r="C25" i="6"/>
  <c r="B25" i="6"/>
  <c r="A25" i="6"/>
  <c r="Q24" i="6"/>
  <c r="P24" i="6"/>
  <c r="K24" i="6"/>
  <c r="J24" i="6"/>
  <c r="I24" i="6"/>
  <c r="H24" i="6"/>
  <c r="G24" i="6"/>
  <c r="F24" i="6"/>
  <c r="E24" i="6"/>
  <c r="D24" i="6"/>
  <c r="C24" i="6"/>
  <c r="B24" i="6"/>
  <c r="A24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23" i="6"/>
  <c r="K22" i="6"/>
  <c r="J22" i="6"/>
  <c r="I22" i="6"/>
  <c r="H22" i="6"/>
  <c r="G22" i="6"/>
  <c r="F22" i="6"/>
  <c r="E22" i="6"/>
  <c r="D22" i="6"/>
  <c r="C22" i="6"/>
  <c r="B22" i="6"/>
  <c r="A22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21" i="6"/>
  <c r="K20" i="6"/>
  <c r="J20" i="6"/>
  <c r="I20" i="6"/>
  <c r="H20" i="6"/>
  <c r="G20" i="6"/>
  <c r="F20" i="6"/>
  <c r="E20" i="6"/>
  <c r="D20" i="6"/>
  <c r="C20" i="6"/>
  <c r="B20" i="6"/>
  <c r="A20" i="6"/>
  <c r="K19" i="6"/>
  <c r="J19" i="6"/>
  <c r="I19" i="6"/>
  <c r="H19" i="6"/>
  <c r="G19" i="6"/>
  <c r="F19" i="6"/>
  <c r="E19" i="6"/>
  <c r="D19" i="6"/>
  <c r="C19" i="6"/>
  <c r="B19" i="6"/>
  <c r="A19" i="6"/>
  <c r="K18" i="6"/>
  <c r="J18" i="6"/>
  <c r="I18" i="6"/>
  <c r="H18" i="6"/>
  <c r="G18" i="6"/>
  <c r="F18" i="6"/>
  <c r="E18" i="6"/>
  <c r="D18" i="6"/>
  <c r="C18" i="6"/>
  <c r="B18" i="6"/>
  <c r="A18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17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16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15" i="6"/>
  <c r="K14" i="6"/>
  <c r="J14" i="6"/>
  <c r="I14" i="6"/>
  <c r="H14" i="6"/>
  <c r="G14" i="6"/>
  <c r="F14" i="6"/>
  <c r="E14" i="6"/>
  <c r="D14" i="6"/>
  <c r="C14" i="6"/>
  <c r="B14" i="6"/>
  <c r="A14" i="6"/>
  <c r="K13" i="6"/>
  <c r="J13" i="6"/>
  <c r="I13" i="6"/>
  <c r="H13" i="6"/>
  <c r="G13" i="6"/>
  <c r="F13" i="6"/>
  <c r="E13" i="6"/>
  <c r="D13" i="6"/>
  <c r="C13" i="6"/>
  <c r="B13" i="6"/>
  <c r="A13" i="6"/>
  <c r="K12" i="6"/>
  <c r="J12" i="6"/>
  <c r="I12" i="6"/>
  <c r="H12" i="6"/>
  <c r="G12" i="6"/>
  <c r="F12" i="6"/>
  <c r="E12" i="6"/>
  <c r="D12" i="6"/>
  <c r="C12" i="6"/>
  <c r="B12" i="6"/>
  <c r="A12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11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9" i="6"/>
  <c r="Q8" i="6"/>
  <c r="P8" i="6"/>
  <c r="K8" i="6"/>
  <c r="J8" i="6"/>
  <c r="I8" i="6"/>
  <c r="H8" i="6"/>
  <c r="G8" i="6"/>
  <c r="F8" i="6"/>
  <c r="E8" i="6"/>
  <c r="D8" i="6"/>
  <c r="C8" i="6"/>
  <c r="B8" i="6"/>
  <c r="A8" i="6"/>
  <c r="Q7" i="6"/>
  <c r="P7" i="6"/>
  <c r="K7" i="6"/>
  <c r="J7" i="6"/>
  <c r="I7" i="6"/>
  <c r="H7" i="6"/>
  <c r="G7" i="6"/>
  <c r="F7" i="6"/>
  <c r="E7" i="6"/>
  <c r="D7" i="6"/>
  <c r="C7" i="6"/>
  <c r="B7" i="6"/>
  <c r="A7" i="6"/>
  <c r="Q6" i="6"/>
  <c r="P6" i="6"/>
  <c r="K6" i="6"/>
  <c r="J6" i="6"/>
  <c r="I6" i="6"/>
  <c r="H6" i="6"/>
  <c r="G6" i="6"/>
  <c r="F6" i="6"/>
  <c r="E6" i="6"/>
  <c r="D6" i="6"/>
  <c r="C6" i="6"/>
  <c r="B6" i="6"/>
  <c r="A6" i="6"/>
  <c r="Q5" i="6"/>
  <c r="P5" i="6"/>
  <c r="K5" i="6"/>
  <c r="J5" i="6"/>
  <c r="I5" i="6"/>
  <c r="H5" i="6"/>
  <c r="G5" i="6"/>
  <c r="F5" i="6"/>
  <c r="E5" i="6"/>
  <c r="D5" i="6"/>
  <c r="C5" i="6"/>
  <c r="B5" i="6"/>
  <c r="A5" i="6"/>
  <c r="J64" i="4"/>
  <c r="J68" i="4"/>
  <c r="I68" i="4"/>
  <c r="H68" i="4"/>
  <c r="G68" i="4"/>
  <c r="U48" i="4" l="1"/>
  <c r="CH41" i="1" l="1"/>
  <c r="Q40" i="6" s="1"/>
  <c r="Q38" i="6"/>
  <c r="CH35" i="1"/>
  <c r="Q34" i="6" s="1"/>
  <c r="CH33" i="1"/>
  <c r="Q32" i="6" s="1"/>
  <c r="U38" i="4" l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CG41" i="1" l="1"/>
  <c r="P40" i="6" s="1"/>
  <c r="P38" i="6"/>
  <c r="CG38" i="1"/>
  <c r="P37" i="6" s="1"/>
  <c r="CG37" i="1"/>
  <c r="P36" i="6" s="1"/>
  <c r="CG36" i="1"/>
  <c r="CG35" i="1"/>
  <c r="P34" i="6" s="1"/>
  <c r="CG34" i="1"/>
  <c r="CG33" i="1"/>
  <c r="P32" i="6" s="1"/>
  <c r="CG32" i="1"/>
  <c r="CG31" i="1"/>
  <c r="P30" i="6" s="1"/>
  <c r="CG30" i="1"/>
  <c r="P29" i="6" s="1"/>
  <c r="CG29" i="1"/>
  <c r="P28" i="6" s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P33" i="6" l="1"/>
  <c r="P35" i="6"/>
  <c r="P31" i="6"/>
  <c r="P39" i="6"/>
  <c r="BC12" i="1" l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B13" i="1" l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12" i="1"/>
  <c r="DF12" i="1" l="1"/>
  <c r="DF16" i="1"/>
  <c r="DF17" i="1"/>
  <c r="DF18" i="1"/>
  <c r="DF22" i="1"/>
  <c r="DF24" i="1"/>
  <c r="BB12" i="1"/>
  <c r="N12" i="1" l="1"/>
  <c r="A9" i="4" l="1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6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7" i="4"/>
  <c r="A42" i="4"/>
  <c r="A43" i="4"/>
  <c r="A44" i="4"/>
  <c r="A45" i="4"/>
  <c r="A46" i="4"/>
  <c r="A47" i="4"/>
  <c r="A48" i="4"/>
  <c r="A49" i="4"/>
  <c r="A50" i="4"/>
  <c r="A51" i="4"/>
  <c r="A52" i="4"/>
  <c r="A53" i="4"/>
  <c r="A8" i="4"/>
  <c r="A55" i="4"/>
  <c r="A56" i="4"/>
  <c r="A57" i="4"/>
  <c r="A58" i="4"/>
  <c r="A59" i="4"/>
  <c r="A60" i="4"/>
  <c r="A61" i="4"/>
  <c r="A62" i="4"/>
  <c r="A63" i="4"/>
  <c r="A64" i="4"/>
  <c r="A5" i="4"/>
  <c r="DE12" i="1" l="1"/>
  <c r="DE16" i="1"/>
  <c r="DE17" i="1"/>
  <c r="DE18" i="1"/>
  <c r="DE22" i="1"/>
  <c r="DE24" i="1"/>
  <c r="BS18" i="1" l="1"/>
  <c r="BT18" i="1" s="1"/>
  <c r="DD12" i="1"/>
  <c r="DD16" i="1"/>
  <c r="DD17" i="1"/>
  <c r="DD18" i="1"/>
  <c r="DD22" i="1"/>
  <c r="DD24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DC12" i="1"/>
  <c r="DC16" i="1"/>
  <c r="DC17" i="1"/>
  <c r="DC18" i="1"/>
  <c r="DC22" i="1"/>
  <c r="DC24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DB12" i="1"/>
  <c r="DB16" i="1"/>
  <c r="DB17" i="1"/>
  <c r="DB18" i="1"/>
  <c r="DB22" i="1"/>
  <c r="DB24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BP17" i="1"/>
  <c r="BQ17" i="1" s="1"/>
  <c r="BR17" i="1" s="1"/>
  <c r="BS17" i="1" s="1"/>
  <c r="DA22" i="1"/>
  <c r="DA18" i="1"/>
  <c r="DA16" i="1"/>
  <c r="DA12" i="1"/>
  <c r="DA17" i="1"/>
  <c r="DA24" i="1"/>
  <c r="CZ12" i="1"/>
  <c r="CZ16" i="1"/>
  <c r="CZ17" i="1"/>
  <c r="CZ18" i="1"/>
  <c r="CZ24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H6" i="1"/>
  <c r="I6" i="1"/>
  <c r="CY12" i="1"/>
  <c r="CY16" i="1"/>
  <c r="CY17" i="1"/>
  <c r="CY18" i="1"/>
  <c r="CY24" i="1"/>
  <c r="AU12" i="1"/>
  <c r="AU13" i="1"/>
  <c r="AU14" i="1"/>
  <c r="AU15" i="1"/>
  <c r="AU16" i="1"/>
  <c r="AU17" i="1"/>
  <c r="AU18" i="1"/>
  <c r="AU20" i="1"/>
  <c r="AU21" i="1"/>
  <c r="AU22" i="1"/>
  <c r="AU23" i="1"/>
  <c r="AU24" i="1"/>
  <c r="AU25" i="1"/>
  <c r="AU26" i="1"/>
  <c r="AU27" i="1"/>
  <c r="CX16" i="1"/>
  <c r="CX17" i="1"/>
  <c r="CX18" i="1"/>
  <c r="CX24" i="1"/>
  <c r="CX12" i="1"/>
  <c r="AT12" i="1"/>
  <c r="AT13" i="1"/>
  <c r="AT14" i="1"/>
  <c r="AT15" i="1"/>
  <c r="AT16" i="1"/>
  <c r="AT17" i="1"/>
  <c r="AT18" i="1"/>
  <c r="AT20" i="1"/>
  <c r="AT21" i="1"/>
  <c r="AT22" i="1"/>
  <c r="AT23" i="1"/>
  <c r="AT24" i="1"/>
  <c r="AT25" i="1"/>
  <c r="AT26" i="1"/>
  <c r="AT27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F13" i="1"/>
  <c r="AF14" i="1"/>
  <c r="AF15" i="1"/>
  <c r="AF16" i="1"/>
  <c r="AF17" i="1"/>
  <c r="AF18" i="1"/>
  <c r="AF20" i="1"/>
  <c r="AF21" i="1"/>
  <c r="AF22" i="1"/>
  <c r="AF23" i="1"/>
  <c r="AF24" i="1"/>
  <c r="AF25" i="1"/>
  <c r="AF26" i="1"/>
  <c r="AF27" i="1"/>
  <c r="AF12" i="1"/>
  <c r="CW16" i="1"/>
  <c r="CW17" i="1"/>
  <c r="CW18" i="1"/>
  <c r="CW24" i="1"/>
  <c r="BU18" i="1" l="1"/>
  <c r="CV16" i="1" l="1"/>
  <c r="CV24" i="1"/>
  <c r="CV18" i="1"/>
  <c r="CV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tc={087A80C4-0FDC-42AF-A0CA-E5501520FCAC}</author>
    <author>tc={E8C769EF-5A68-470D-A748-8ACC192FC04C}</author>
    <author>tc={C921D2D6-C0E0-44EE-BEF5-011984FF2E4C}</author>
    <author>tc={AC767C09-6C01-46AB-B79B-57D1095C5764}</author>
    <author>tc={5AC24DD9-250F-4CA5-932E-C2BCA829DB60}</author>
    <author>tc={4E179F47-9CC2-4CD0-9155-FDD9C928D11B}</author>
  </authors>
  <commentList>
    <comment ref="I22" authorId="0" shapeId="0" xr:uid="{087A80C4-0FDC-42AF-A0CA-E5501520FCAC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Formula changed because data not available or reported in most recent year.</t>
      </text>
    </comment>
    <comment ref="J22" authorId="1" shapeId="0" xr:uid="{E8C769EF-5A68-470D-A748-8ACC192FC04C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Formula changed because data not available or reported in most recent year.</t>
      </text>
    </comment>
    <comment ref="I24" authorId="2" shapeId="0" xr:uid="{C921D2D6-C0E0-44EE-BEF5-011984FF2E4C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Formula changed because data not available or reported in most recent year.</t>
      </text>
    </comment>
    <comment ref="J24" authorId="3" shapeId="0" xr:uid="{AC767C09-6C01-46AB-B79B-57D1095C5764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Formula changed because data not available or reported in most recent year.</t>
      </text>
    </comment>
    <comment ref="I46" authorId="4" shapeId="0" xr:uid="{5AC24DD9-250F-4CA5-932E-C2BCA829DB60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Formula changed because data not available or reported in most recent year.</t>
      </text>
    </comment>
    <comment ref="J46" authorId="5" shapeId="0" xr:uid="{4E179F47-9CC2-4CD0-9155-FDD9C928D11B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Formula changed because data not available or reported in most recent year.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Christiana Datubo-Brown</author>
    <author>jennifer berg</author>
    <author>JLM</author>
    <author>jmarks</author>
    <author>mloverde</author>
  </authors>
  <commentList>
    <comment ref="AD5" authorId="0" shapeId="0" xr:uid="{F793F040-F350-471B-B221-D051B786E82E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check IPEDS data</t>
        </r>
      </text>
    </comment>
    <comment ref="AL5" authorId="1" shapeId="0" xr:uid="{00000000-0006-0000-0100-000001000000}">
      <text>
        <r>
          <rPr>
            <b/>
            <sz val="8"/>
            <color indexed="81"/>
            <rFont val="Tahoma"/>
            <family val="2"/>
          </rPr>
          <t>rankings redone with delaware included</t>
        </r>
      </text>
    </comment>
    <comment ref="S6" authorId="2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T6" authorId="2" shapeId="0" xr:uid="{00000000-0006-0000-01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U6" authorId="2" shapeId="0" xr:uid="{00000000-0006-0000-01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V6" authorId="2" shapeId="0" xr:uid="{00000000-0006-0000-01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W6" authorId="2" shapeId="0" xr:uid="{00000000-0006-0000-01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X6" authorId="2" shapeId="0" xr:uid="{00000000-0006-0000-01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J6" authorId="2" shapeId="0" xr:uid="{00000000-0006-0000-01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K6" authorId="2" shapeId="0" xr:uid="{00000000-0006-0000-01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L6" authorId="2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M6" authorId="2" shapeId="0" xr:uid="{00000000-0006-0000-0100-00000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N6" authorId="2" shapeId="0" xr:uid="{00000000-0006-0000-0100-00000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O6" authorId="2" shapeId="0" xr:uid="{00000000-0006-0000-0100-00000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P6" authorId="2" shapeId="0" xr:uid="{00000000-0006-0000-0100-00000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Q6" authorId="2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R6" authorId="2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S6" authorId="2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T6" authorId="2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U6" authorId="2" shapeId="0" xr:uid="{00000000-0006-0000-01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V6" authorId="2" shapeId="0" xr:uid="{00000000-0006-0000-01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W6" authorId="2" shapeId="0" xr:uid="{00000000-0006-0000-01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X6" authorId="2" shapeId="0" xr:uid="{00000000-0006-0000-0100-00001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Y6" authorId="2" shapeId="0" xr:uid="{00000000-0006-0000-0100-00001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Z6" authorId="2" shapeId="0" xr:uid="{00000000-0006-0000-01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CA6" authorId="2" shapeId="0" xr:uid="{00000000-0006-0000-0100-00001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CB6" authorId="2" shapeId="0" xr:uid="{00000000-0006-0000-0100-00001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CC6" authorId="2" shapeId="0" xr:uid="{00000000-0006-0000-01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CD6" authorId="2" shapeId="0" xr:uid="{00000000-0006-0000-01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N12" authorId="3" shapeId="0" xr:uid="{00000000-0006-0000-0100-00001D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</t>
        </r>
      </text>
    </comment>
    <comment ref="B14" authorId="3" shapeId="0" xr:uid="{00000000-0006-0000-0100-00001E000000}">
      <text>
        <r>
          <rPr>
            <b/>
            <sz val="10"/>
            <color indexed="81"/>
            <rFont val="Tahoma"/>
            <family val="2"/>
          </rPr>
          <t>jmarks: NSF Web Caspar</t>
        </r>
      </text>
    </comment>
    <comment ref="C14" authorId="3" shapeId="0" xr:uid="{00000000-0006-0000-0100-00001F000000}">
      <text>
        <r>
          <rPr>
            <sz val="10"/>
            <color indexed="81"/>
            <rFont val="Tahoma"/>
            <family val="2"/>
          </rPr>
          <t>IPEDS raw data</t>
        </r>
      </text>
    </comment>
    <comment ref="D14" authorId="3" shapeId="0" xr:uid="{00000000-0006-0000-0100-00002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
</t>
        </r>
      </text>
    </comment>
    <comment ref="H14" authorId="1" shapeId="0" xr:uid="{00000000-0006-0000-0100-000021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L14" authorId="3" shapeId="0" xr:uid="{00000000-0006-0000-0100-00002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from IPEDS PAS</t>
        </r>
      </text>
    </comment>
    <comment ref="T16" authorId="2" shapeId="0" xr:uid="{00000000-0006-0000-0100-00002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Macon State became a four-year college</t>
        </r>
      </text>
    </comment>
    <comment ref="BP17" authorId="2" shapeId="0" xr:uid="{00000000-0006-0000-0100-00002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18" authorId="4" shapeId="0" xr:uid="{00000000-0006-0000-0100-000025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A reporting change went into effect in 1997-98.</t>
        </r>
      </text>
    </comment>
    <comment ref="BS18" authorId="2" shapeId="0" xr:uid="{00000000-0006-0000-0100-00002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BT18" authorId="2" shapeId="0" xr:uid="{00000000-0006-0000-0100-00002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BU18" authorId="3" shapeId="0" xr:uid="{00000000-0006-0000-0100-00002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31,145 reported but extrapolated figure substituted for apparent anomoly
</t>
        </r>
      </text>
    </comment>
  </commentList>
</comments>
</file>

<file path=xl/sharedStrings.xml><?xml version="1.0" encoding="utf-8"?>
<sst xmlns="http://schemas.openxmlformats.org/spreadsheetml/2006/main" count="972" uniqueCount="145">
  <si>
    <t>Average Salaries of Full-Time Faculty</t>
  </si>
  <si>
    <t>Salaries---------------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</si>
  <si>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</si>
  <si>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</si>
  <si>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</si>
  <si>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</si>
  <si>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</si>
  <si>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</si>
  <si>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</si>
  <si>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</si>
  <si>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</si>
  <si>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</si>
  <si>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</si>
  <si>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</si>
  <si>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</si>
  <si>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</si>
  <si>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</si>
  <si>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</si>
  <si>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</si>
  <si>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</si>
  <si>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</si>
  <si>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</si>
  <si>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</si>
  <si>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</si>
  <si>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</si>
  <si>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</si>
  <si>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NOTE:  Salaries reported as 11-12 month appointments have been converted to 9-10 month equivalence by reducing the reported amounts by 2/11.  The data shown for Texas include average</t>
  </si>
  <si>
    <t>budgeted faculty salaries for both full-time and part-time faculty for the first four ranks only.</t>
  </si>
  <si>
    <t>NA</t>
  </si>
  <si>
    <t>SREB</t>
  </si>
  <si>
    <t>1997-98</t>
  </si>
  <si>
    <t>Delaware</t>
  </si>
  <si>
    <t>SREB states</t>
  </si>
  <si>
    <t>1998-99</t>
  </si>
  <si>
    <t>1999-00</t>
  </si>
  <si>
    <t>2000-01</t>
  </si>
  <si>
    <t>2001-02</t>
  </si>
  <si>
    <t>Salary Rankings</t>
  </si>
  <si>
    <t>PUBLIC TWO-YEAR INSTITUTIONS</t>
  </si>
  <si>
    <t>Average</t>
  </si>
  <si>
    <t>Salary</t>
  </si>
  <si>
    <t xml:space="preserve"> </t>
  </si>
  <si>
    <t>—</t>
  </si>
  <si>
    <t>Two-Year Colleges</t>
  </si>
  <si>
    <t>Technical Institutes</t>
  </si>
  <si>
    <t>2002-03</t>
  </si>
  <si>
    <t>Two Year Colleges</t>
  </si>
  <si>
    <t>Technical Institutes or Colleges</t>
  </si>
  <si>
    <t>2003-04</t>
  </si>
  <si>
    <t>2004-05</t>
  </si>
  <si>
    <t xml:space="preserve">Percent of </t>
  </si>
  <si>
    <t>U.S. Average</t>
  </si>
  <si>
    <t>2005-06</t>
  </si>
  <si>
    <t xml:space="preserve"> "—" indicates not available.</t>
  </si>
  <si>
    <t>2006-07</t>
  </si>
  <si>
    <t>All Ranks</t>
  </si>
  <si>
    <t>Salaries (current dollars)</t>
  </si>
  <si>
    <t>Salary Ranking</t>
  </si>
  <si>
    <t>Salaries</t>
  </si>
  <si>
    <t>2007-08</t>
  </si>
  <si>
    <t>(all ranks)</t>
  </si>
  <si>
    <t>Percent Change</t>
  </si>
  <si>
    <t>2008-09</t>
  </si>
  <si>
    <t>DE Salaries06 (#108)</t>
  </si>
  <si>
    <t>DE Salaries07 (#108)</t>
  </si>
  <si>
    <t>DE Salaries08 (#108)</t>
  </si>
  <si>
    <t>DE Salaries09 (#108)</t>
  </si>
  <si>
    <t>DE Salaries06 (#109)</t>
  </si>
  <si>
    <t>DE Salaries07 (#109)</t>
  </si>
  <si>
    <t>DE Salaries08 (#109)</t>
  </si>
  <si>
    <t>DE Salaries09 (#109)</t>
  </si>
  <si>
    <t>2009-10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</si>
  <si>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</si>
  <si>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</si>
  <si>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</si>
  <si>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</si>
  <si>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</si>
  <si>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</si>
  <si>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</si>
  <si>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</si>
  <si>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</si>
  <si>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</si>
  <si>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</si>
  <si>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</si>
  <si>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</si>
  <si>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</si>
  <si>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</si>
  <si>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</si>
  <si>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</si>
  <si>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</si>
  <si>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</si>
  <si>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</si>
  <si>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</si>
  <si>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</si>
  <si>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</si>
  <si>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</si>
  <si>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</si>
  <si>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</si>
  <si>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</si>
  <si>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</si>
  <si>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</si>
  <si>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</si>
  <si>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</si>
  <si>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</si>
  <si>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</si>
  <si>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</si>
  <si>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</si>
  <si>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</si>
  <si>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</si>
  <si>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</si>
  <si>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>DE Salaries06 (#108); IPEDS</t>
  </si>
  <si>
    <t>50 States and D.C.</t>
  </si>
  <si>
    <t>50 states and D.C.</t>
  </si>
  <si>
    <t>2010-11</t>
  </si>
  <si>
    <t>DE Salaries11 (#145s)</t>
  </si>
  <si>
    <t>DE Salaries11 (#144s), IPEDS</t>
  </si>
  <si>
    <t>AY CPI for constant dollar calculation (from "Price Indexes" worksheet)</t>
  </si>
  <si>
    <t>2011-12</t>
  </si>
  <si>
    <t>DE Salaries12 (#144s); IPEDS</t>
  </si>
  <si>
    <t>DE Salaries12 (#145s)</t>
  </si>
  <si>
    <t>Constant (2006-07 academic year) Dollars</t>
  </si>
  <si>
    <t>Public Two-Year Colleges</t>
  </si>
  <si>
    <t>Public Technical Institutes or Colleges</t>
  </si>
  <si>
    <t>Current Dollars</t>
  </si>
  <si>
    <t>2012-13</t>
  </si>
  <si>
    <t>Non-SREB states data found in Sals by Type Pivot Table, New EquatedData 06-07 file.</t>
  </si>
  <si>
    <t>IPEDS Faculty Salary data, SalEquatedData08; AL difference so great because of small N</t>
  </si>
  <si>
    <t>2013-14</t>
  </si>
  <si>
    <t xml:space="preserve">Notes: </t>
  </si>
  <si>
    <t>SREB analysis of National Center for Education Statistics Human Resources survey — www.nces.ed.gov/ipeds.</t>
  </si>
  <si>
    <t>2015-16</t>
  </si>
  <si>
    <t>2014-15</t>
  </si>
  <si>
    <r>
      <t>Inflation-Adjusted</t>
    </r>
    <r>
      <rPr>
        <vertAlign val="superscript"/>
        <sz val="10"/>
        <rFont val="SWISS-C"/>
        <family val="2"/>
      </rPr>
      <t>1</t>
    </r>
  </si>
  <si>
    <t>For this table to profile the same group as the faculty salary averages, figures include all full-time faculty at public two-year colleges and technical institutes except those at specialized institutions. (See Appendix A for examples.)</t>
  </si>
  <si>
    <t>Average Salaries of Full-Time Instructional Faculty at Public Two-Year Colleges and Technical Institutes or Colleges</t>
  </si>
  <si>
    <t>2016-17</t>
  </si>
  <si>
    <t>2017-18</t>
  </si>
  <si>
    <t xml:space="preserve"> 2012-13 to 2017-18</t>
  </si>
  <si>
    <t>Constant (2017-18 academic year) Dollars</t>
  </si>
  <si>
    <r>
      <rPr>
        <vertAlign val="superscript"/>
        <sz val="10"/>
        <rFont val="SWISS-C"/>
        <family val="2"/>
      </rPr>
      <t xml:space="preserve">1 </t>
    </r>
    <r>
      <rPr>
        <sz val="10"/>
        <rFont val="SWISS-C"/>
        <family val="2"/>
      </rPr>
      <t>The Consumer Price Index (CPI) increased by 6.6 percent from 2012-13 to 2017-18. The CPI in July of the year in which the academic year begins is used.</t>
    </r>
  </si>
  <si>
    <t xml:space="preserve">  April 2019</t>
  </si>
  <si>
    <t xml:space="preserve">SREB and the National Center for Education Statistics (NCES) treat two-year colleges awarding bachelor's degrees differently. NCES classifies two-year colleges awarding bachelor's degrees as four-year institutions. SREB classifies them as two-year colleges until they meet other criteria. (See Appendix A for definitions.) </t>
  </si>
  <si>
    <t xml:space="preserve"> "NA" indicates not applicable. There was no institution of this type in the state during the specified years.</t>
  </si>
  <si>
    <t>Source:</t>
  </si>
  <si>
    <t>Table 83 (Old Table 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</si>
</sst>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_(* #,##0.0_);_(* \(#,##0.0\);_(* &quot;-&quot;??_);_(@_)"/>
  </numFmts>
  <fonts count="24">
    <font>
      <sz val="10"/>
      <name val="SWISS-C"/>
    </font>
    <font>
      <sz val="11"/>
      <color theme="1"/>
      <name val="Calibri"/>
      <family val="2"/>
      <scheme val="minor"/>
    </font>
    <font>
      <sz val="12"/>
      <name val="AGaramond"/>
      <family val="3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SWISS-C"/>
    </font>
    <font>
      <sz val="10"/>
      <name val="Arial"/>
      <family val="2"/>
    </font>
    <font>
      <sz val="10"/>
      <color indexed="12"/>
      <name val="SWISS-C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C00000"/>
      <name val="Arial"/>
      <family val="2"/>
    </font>
    <font>
      <b/>
      <sz val="8"/>
      <color rgb="FFC00000"/>
      <name val="SWISS-C"/>
    </font>
    <font>
      <b/>
      <sz val="10"/>
      <color rgb="FFC00000"/>
      <name val="SWISS-C"/>
    </font>
    <font>
      <sz val="10"/>
      <name val="Arial"/>
      <family val="2"/>
    </font>
    <font>
      <b/>
      <sz val="12"/>
      <name val="Arial"/>
      <family val="2"/>
    </font>
    <font>
      <vertAlign val="superscript"/>
      <sz val="10"/>
      <name val="SWISS-C"/>
      <family val="2"/>
    </font>
    <font>
      <sz val="10"/>
      <name val="SWISS-C"/>
    </font>
    <font>
      <sz val="10"/>
      <name val="SWISS-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horizontal="left" wrapText="1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18">
    <xf numFmtId="37" fontId="0" fillId="0" borderId="0" xfId="0" applyNumberFormat="1" applyAlignment="1"/>
    <xf numFmtId="37" fontId="3" fillId="0" borderId="0" xfId="0" applyNumberFormat="1" applyFont="1" applyAlignment="1"/>
    <xf numFmtId="37" fontId="3" fillId="0" borderId="0" xfId="0" applyNumberFormat="1" applyFont="1" applyAlignment="1">
      <alignment horizontal="left"/>
    </xf>
    <xf numFmtId="37" fontId="0" fillId="0" borderId="2" xfId="0" applyNumberFormat="1" applyBorder="1" applyAlignment="1"/>
    <xf numFmtId="164" fontId="6" fillId="0" borderId="0" xfId="1" applyNumberFormat="1" applyFont="1"/>
    <xf numFmtId="37" fontId="3" fillId="0" borderId="0" xfId="0" applyNumberFormat="1" applyFont="1" applyAlignment="1" applyProtection="1"/>
    <xf numFmtId="37" fontId="3" fillId="0" borderId="0" xfId="0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fill"/>
    </xf>
    <xf numFmtId="37" fontId="3" fillId="0" borderId="0" xfId="0" applyNumberFormat="1" applyFont="1" applyAlignment="1" applyProtection="1">
      <alignment horizontal="right"/>
    </xf>
    <xf numFmtId="37" fontId="3" fillId="0" borderId="0" xfId="0" applyNumberFormat="1" applyFont="1" applyAlignment="1" applyProtection="1">
      <alignment horizontal="center"/>
    </xf>
    <xf numFmtId="37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Alignment="1" applyProtection="1"/>
    <xf numFmtId="37" fontId="3" fillId="0" borderId="0" xfId="0" applyNumberFormat="1" applyFont="1" applyAlignment="1" applyProtection="1">
      <alignment horizontal="centerContinuous"/>
    </xf>
    <xf numFmtId="37" fontId="3" fillId="0" borderId="1" xfId="0" applyNumberFormat="1" applyFont="1" applyBorder="1" applyAlignment="1" applyProtection="1"/>
    <xf numFmtId="37" fontId="3" fillId="0" borderId="1" xfId="0" applyNumberFormat="1" applyFont="1" applyBorder="1" applyAlignment="1" applyProtection="1">
      <alignment horizontal="right"/>
    </xf>
    <xf numFmtId="37" fontId="3" fillId="0" borderId="0" xfId="0" applyNumberFormat="1" applyFont="1" applyFill="1" applyAlignment="1" applyProtection="1"/>
    <xf numFmtId="37" fontId="3" fillId="0" borderId="0" xfId="0" applyNumberFormat="1" applyFont="1" applyBorder="1" applyAlignment="1" applyProtection="1">
      <alignment horizontal="fill"/>
    </xf>
    <xf numFmtId="37" fontId="3" fillId="0" borderId="0" xfId="0" applyNumberFormat="1" applyFont="1" applyAlignment="1">
      <alignment horizontal="right"/>
    </xf>
    <xf numFmtId="37" fontId="0" fillId="0" borderId="0" xfId="0" applyNumberFormat="1" applyBorder="1" applyAlignment="1"/>
    <xf numFmtId="0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Border="1" applyAlignment="1"/>
    <xf numFmtId="37" fontId="3" fillId="0" borderId="0" xfId="0" applyNumberFormat="1" applyFont="1" applyBorder="1" applyAlignment="1"/>
    <xf numFmtId="0" fontId="10" fillId="0" borderId="0" xfId="0" applyFont="1">
      <alignment horizontal="left" wrapText="1"/>
    </xf>
    <xf numFmtId="37" fontId="3" fillId="0" borderId="3" xfId="0" applyNumberFormat="1" applyFont="1" applyBorder="1" applyAlignment="1" applyProtection="1"/>
    <xf numFmtId="37" fontId="3" fillId="0" borderId="3" xfId="0" applyNumberFormat="1" applyFont="1" applyBorder="1" applyAlignment="1" applyProtection="1">
      <alignment horizontal="right"/>
    </xf>
    <xf numFmtId="0" fontId="0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/>
    <xf numFmtId="3" fontId="3" fillId="0" borderId="0" xfId="1" applyNumberFormat="1" applyFont="1" applyBorder="1" applyAlignment="1">
      <alignment horizontal="right"/>
    </xf>
    <xf numFmtId="37" fontId="3" fillId="0" borderId="11" xfId="0" applyNumberFormat="1" applyFont="1" applyBorder="1" applyAlignment="1" applyProtection="1"/>
    <xf numFmtId="37" fontId="3" fillId="0" borderId="11" xfId="0" applyNumberFormat="1" applyFont="1" applyBorder="1" applyAlignment="1" applyProtection="1">
      <alignment horizontal="right"/>
    </xf>
    <xf numFmtId="37" fontId="3" fillId="0" borderId="12" xfId="0" applyNumberFormat="1" applyFont="1" applyBorder="1" applyAlignment="1" applyProtection="1">
      <alignment horizontal="right"/>
    </xf>
    <xf numFmtId="37" fontId="3" fillId="0" borderId="11" xfId="0" applyNumberFormat="1" applyFont="1" applyFill="1" applyBorder="1" applyAlignment="1" applyProtection="1">
      <alignment horizontal="right"/>
    </xf>
    <xf numFmtId="37" fontId="0" fillId="0" borderId="0" xfId="0" applyNumberFormat="1" applyAlignment="1">
      <alignment horizontal="right"/>
    </xf>
    <xf numFmtId="37" fontId="3" fillId="0" borderId="1" xfId="0" applyNumberFormat="1" applyFon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" fontId="3" fillId="0" borderId="0" xfId="2" applyNumberFormat="1" applyFont="1"/>
    <xf numFmtId="3" fontId="0" fillId="0" borderId="0" xfId="0" applyNumberFormat="1" applyAlignment="1"/>
    <xf numFmtId="0" fontId="0" fillId="0" borderId="11" xfId="0" applyBorder="1" applyAlignment="1" applyProtection="1">
      <alignment horizontal="right" wrapText="1"/>
    </xf>
    <xf numFmtId="37" fontId="3" fillId="0" borderId="3" xfId="0" applyNumberFormat="1" applyFont="1" applyBorder="1" applyAlignment="1" applyProtection="1">
      <alignment horizontal="left"/>
    </xf>
    <xf numFmtId="37" fontId="3" fillId="0" borderId="4" xfId="0" applyNumberFormat="1" applyFont="1" applyBorder="1" applyAlignment="1" applyProtection="1">
      <alignment horizontal="right"/>
    </xf>
    <xf numFmtId="3" fontId="3" fillId="0" borderId="0" xfId="2" applyNumberFormat="1" applyFont="1" applyBorder="1"/>
    <xf numFmtId="3" fontId="0" fillId="0" borderId="0" xfId="0" applyNumberFormat="1" applyBorder="1" applyAlignment="1"/>
    <xf numFmtId="37" fontId="3" fillId="0" borderId="11" xfId="0" applyNumberFormat="1" applyFont="1" applyBorder="1" applyAlignment="1">
      <alignment horizontal="right"/>
    </xf>
    <xf numFmtId="37" fontId="12" fillId="0" borderId="0" xfId="0" applyNumberFormat="1" applyFont="1" applyBorder="1" applyAlignment="1" applyProtection="1">
      <alignment horizontal="right"/>
    </xf>
    <xf numFmtId="37" fontId="0" fillId="0" borderId="0" xfId="0" applyNumberFormat="1" applyFill="1" applyAlignment="1"/>
    <xf numFmtId="37" fontId="3" fillId="0" borderId="3" xfId="0" applyNumberFormat="1" applyFont="1" applyFill="1" applyBorder="1" applyAlignment="1" applyProtection="1"/>
    <xf numFmtId="3" fontId="3" fillId="0" borderId="0" xfId="0" applyNumberFormat="1" applyFont="1" applyFill="1" applyBorder="1" applyAlignment="1"/>
    <xf numFmtId="37" fontId="0" fillId="0" borderId="0" xfId="0" applyNumberFormat="1" applyFill="1" applyBorder="1" applyAlignment="1"/>
    <xf numFmtId="3" fontId="3" fillId="0" borderId="0" xfId="0" applyNumberFormat="1" applyFont="1" applyFill="1" applyAlignment="1"/>
    <xf numFmtId="3" fontId="3" fillId="0" borderId="0" xfId="0" applyNumberFormat="1" applyFont="1" applyFill="1" applyAlignment="1">
      <alignment horizontal="left"/>
    </xf>
    <xf numFmtId="3" fontId="3" fillId="0" borderId="1" xfId="0" applyNumberFormat="1" applyFont="1" applyFill="1" applyBorder="1" applyAlignment="1"/>
    <xf numFmtId="3" fontId="3" fillId="0" borderId="11" xfId="0" applyNumberFormat="1" applyFont="1" applyFill="1" applyBorder="1" applyAlignment="1"/>
    <xf numFmtId="3" fontId="3" fillId="0" borderId="3" xfId="0" applyNumberFormat="1" applyFont="1" applyFill="1" applyBorder="1" applyAlignment="1"/>
    <xf numFmtId="3" fontId="3" fillId="0" borderId="3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3" fillId="0" borderId="4" xfId="0" applyNumberFormat="1" applyFont="1" applyFill="1" applyBorder="1" applyAlignment="1"/>
    <xf numFmtId="3" fontId="3" fillId="0" borderId="12" xfId="0" applyNumberFormat="1" applyFont="1" applyFill="1" applyBorder="1" applyAlignment="1"/>
    <xf numFmtId="3" fontId="3" fillId="0" borderId="0" xfId="2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7" fontId="0" fillId="0" borderId="0" xfId="0" applyNumberForma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37" fontId="3" fillId="0" borderId="17" xfId="0" applyNumberFormat="1" applyFont="1" applyBorder="1" applyAlignment="1">
      <alignment horizontal="left"/>
    </xf>
    <xf numFmtId="37" fontId="13" fillId="0" borderId="0" xfId="0" applyNumberFormat="1" applyFont="1" applyAlignment="1" applyProtection="1">
      <alignment horizontal="right"/>
    </xf>
    <xf numFmtId="37" fontId="3" fillId="0" borderId="13" xfId="0" applyNumberFormat="1" applyFont="1" applyBorder="1" applyAlignment="1" applyProtection="1">
      <alignment horizontal="right"/>
    </xf>
    <xf numFmtId="37" fontId="3" fillId="0" borderId="8" xfId="0" applyNumberFormat="1" applyFont="1" applyBorder="1" applyAlignment="1" applyProtection="1">
      <alignment horizontal="right"/>
    </xf>
    <xf numFmtId="37" fontId="13" fillId="0" borderId="3" xfId="0" applyNumberFormat="1" applyFont="1" applyBorder="1" applyAlignment="1" applyProtection="1"/>
    <xf numFmtId="37" fontId="13" fillId="0" borderId="0" xfId="0" applyNumberFormat="1" applyFont="1" applyBorder="1" applyAlignment="1" applyProtection="1"/>
    <xf numFmtId="37" fontId="13" fillId="0" borderId="0" xfId="0" applyNumberFormat="1" applyFont="1" applyBorder="1" applyAlignment="1" applyProtection="1">
      <alignment horizontal="right"/>
    </xf>
    <xf numFmtId="37" fontId="13" fillId="0" borderId="3" xfId="0" applyNumberFormat="1" applyFont="1" applyFill="1" applyBorder="1" applyAlignment="1" applyProtection="1"/>
    <xf numFmtId="37" fontId="13" fillId="0" borderId="0" xfId="0" applyNumberFormat="1" applyFont="1" applyFill="1" applyBorder="1" applyAlignment="1" applyProtection="1"/>
    <xf numFmtId="37" fontId="13" fillId="0" borderId="4" xfId="0" applyNumberFormat="1" applyFont="1" applyBorder="1" applyAlignment="1" applyProtection="1"/>
    <xf numFmtId="37" fontId="13" fillId="0" borderId="1" xfId="0" applyNumberFormat="1" applyFont="1" applyBorder="1" applyAlignment="1" applyProtection="1"/>
    <xf numFmtId="37" fontId="13" fillId="0" borderId="0" xfId="0" applyNumberFormat="1" applyFont="1" applyAlignment="1" applyProtection="1"/>
    <xf numFmtId="0" fontId="13" fillId="0" borderId="0" xfId="0" applyNumberFormat="1" applyFont="1" applyBorder="1" applyAlignment="1" applyProtection="1">
      <alignment horizontal="right"/>
    </xf>
    <xf numFmtId="37" fontId="13" fillId="0" borderId="0" xfId="0" applyNumberFormat="1" applyFont="1" applyFill="1" applyAlignment="1" applyProtection="1"/>
    <xf numFmtId="0" fontId="13" fillId="0" borderId="0" xfId="0" applyNumberFormat="1" applyFont="1" applyFill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37" fontId="13" fillId="0" borderId="1" xfId="0" applyNumberFormat="1" applyFont="1" applyBorder="1" applyAlignment="1" applyProtection="1">
      <alignment horizontal="right"/>
    </xf>
    <xf numFmtId="37" fontId="13" fillId="0" borderId="3" xfId="0" applyNumberFormat="1" applyFont="1" applyBorder="1" applyAlignment="1" applyProtection="1">
      <alignment horizontal="right"/>
    </xf>
    <xf numFmtId="3" fontId="13" fillId="0" borderId="3" xfId="0" applyNumberFormat="1" applyFont="1" applyFill="1" applyBorder="1" applyAlignment="1">
      <alignment horizontal="right"/>
    </xf>
    <xf numFmtId="3" fontId="13" fillId="0" borderId="0" xfId="0" applyNumberFormat="1" applyFont="1" applyFill="1" applyAlignment="1"/>
    <xf numFmtId="3" fontId="13" fillId="0" borderId="0" xfId="0" applyNumberFormat="1" applyFont="1" applyFill="1" applyBorder="1" applyAlignment="1"/>
    <xf numFmtId="3" fontId="13" fillId="0" borderId="1" xfId="0" applyNumberFormat="1" applyFont="1" applyFill="1" applyBorder="1" applyAlignment="1"/>
    <xf numFmtId="3" fontId="13" fillId="0" borderId="11" xfId="0" applyNumberFormat="1" applyFont="1" applyFill="1" applyBorder="1" applyAlignment="1"/>
    <xf numFmtId="37" fontId="13" fillId="0" borderId="13" xfId="0" applyNumberFormat="1" applyFont="1" applyBorder="1" applyAlignment="1" applyProtection="1">
      <alignment horizontal="right"/>
    </xf>
    <xf numFmtId="3" fontId="13" fillId="0" borderId="0" xfId="0" applyNumberFormat="1" applyFont="1" applyFill="1" applyAlignment="1">
      <alignment horizontal="right"/>
    </xf>
    <xf numFmtId="37" fontId="13" fillId="0" borderId="0" xfId="0" applyNumberFormat="1" applyFont="1" applyFill="1" applyAlignment="1" applyProtection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7" fontId="13" fillId="0" borderId="18" xfId="0" applyNumberFormat="1" applyFont="1" applyBorder="1" applyAlignment="1" applyProtection="1">
      <alignment horizontal="right"/>
    </xf>
    <xf numFmtId="3" fontId="16" fillId="0" borderId="0" xfId="0" applyNumberFormat="1" applyFont="1" applyFill="1" applyBorder="1" applyAlignment="1"/>
    <xf numFmtId="0" fontId="17" fillId="0" borderId="0" xfId="0" applyFont="1" applyFill="1" applyProtection="1">
      <alignment horizontal="left" wrapText="1"/>
    </xf>
    <xf numFmtId="166" fontId="16" fillId="0" borderId="0" xfId="0" applyNumberFormat="1" applyFont="1" applyFill="1" applyBorder="1" applyAlignment="1" applyProtection="1">
      <alignment horizontal="right"/>
    </xf>
    <xf numFmtId="37" fontId="16" fillId="0" borderId="0" xfId="0" applyNumberFormat="1" applyFont="1" applyFill="1" applyAlignment="1"/>
    <xf numFmtId="164" fontId="18" fillId="0" borderId="0" xfId="1" applyNumberFormat="1" applyFont="1" applyFill="1" applyAlignment="1" applyProtection="1">
      <alignment horizontal="left" wrapText="1"/>
    </xf>
    <xf numFmtId="165" fontId="18" fillId="0" borderId="0" xfId="3" applyNumberFormat="1" applyFont="1" applyFill="1" applyAlignment="1" applyProtection="1">
      <alignment horizontal="right" wrapText="1"/>
    </xf>
    <xf numFmtId="0" fontId="3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37" fontId="3" fillId="0" borderId="1" xfId="0" applyNumberFormat="1" applyFont="1" applyBorder="1" applyAlignment="1"/>
    <xf numFmtId="164" fontId="0" fillId="0" borderId="0" xfId="1" applyNumberFormat="1" applyFont="1" applyBorder="1" applyAlignment="1">
      <alignment horizontal="right"/>
    </xf>
    <xf numFmtId="164" fontId="0" fillId="0" borderId="2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164" fontId="0" fillId="0" borderId="18" xfId="1" applyNumberFormat="1" applyFont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37" fontId="13" fillId="0" borderId="8" xfId="0" applyNumberFormat="1" applyFont="1" applyBorder="1" applyAlignment="1" applyProtection="1">
      <alignment horizontal="right"/>
    </xf>
    <xf numFmtId="164" fontId="0" fillId="0" borderId="1" xfId="1" applyNumberFormat="1" applyFont="1" applyBorder="1" applyAlignment="1">
      <alignment horizontal="right"/>
    </xf>
    <xf numFmtId="37" fontId="3" fillId="0" borderId="8" xfId="0" applyNumberFormat="1" applyFont="1" applyFill="1" applyBorder="1" applyAlignment="1"/>
    <xf numFmtId="37" fontId="0" fillId="0" borderId="0" xfId="0" applyNumberFormat="1" applyAlignment="1"/>
    <xf numFmtId="0" fontId="3" fillId="3" borderId="11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3" fillId="3" borderId="8" xfId="0" applyFont="1" applyFill="1" applyBorder="1" applyAlignment="1">
      <alignment horizontal="right" wrapText="1"/>
    </xf>
    <xf numFmtId="37" fontId="0" fillId="0" borderId="8" xfId="0" applyNumberFormat="1" applyBorder="1" applyAlignment="1">
      <alignment horizontal="right"/>
    </xf>
    <xf numFmtId="0" fontId="11" fillId="0" borderId="0" xfId="0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right" wrapText="1"/>
    </xf>
    <xf numFmtId="0" fontId="10" fillId="0" borderId="11" xfId="0" applyFont="1" applyBorder="1">
      <alignment horizontal="left" wrapText="1"/>
    </xf>
    <xf numFmtId="0" fontId="0" fillId="0" borderId="11" xfId="0" applyBorder="1" applyAlignment="1" applyProtection="1">
      <alignment horizontal="left"/>
    </xf>
    <xf numFmtId="0" fontId="0" fillId="0" borderId="11" xfId="0" applyFont="1" applyFill="1" applyBorder="1" applyAlignment="1" applyProtection="1">
      <alignment horizontal="right" wrapText="1"/>
    </xf>
    <xf numFmtId="37" fontId="3" fillId="0" borderId="22" xfId="0" applyNumberFormat="1" applyFont="1" applyBorder="1" applyAlignment="1">
      <alignment horizontal="left"/>
    </xf>
    <xf numFmtId="37" fontId="3" fillId="0" borderId="11" xfId="0" applyNumberFormat="1" applyFont="1" applyBorder="1" applyAlignment="1">
      <alignment horizontal="left"/>
    </xf>
    <xf numFmtId="37" fontId="0" fillId="0" borderId="11" xfId="0" applyNumberFormat="1" applyBorder="1" applyAlignment="1">
      <alignment horizontal="right"/>
    </xf>
    <xf numFmtId="37" fontId="0" fillId="0" borderId="11" xfId="0" applyNumberFormat="1" applyBorder="1" applyAlignment="1"/>
    <xf numFmtId="3" fontId="3" fillId="0" borderId="8" xfId="0" applyNumberFormat="1" applyFont="1" applyFill="1" applyBorder="1" applyAlignment="1"/>
    <xf numFmtId="3" fontId="13" fillId="0" borderId="8" xfId="0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7" fontId="0" fillId="0" borderId="8" xfId="0" applyNumberFormat="1" applyBorder="1" applyAlignment="1"/>
    <xf numFmtId="37" fontId="3" fillId="0" borderId="8" xfId="0" applyNumberFormat="1" applyFont="1" applyBorder="1" applyAlignment="1" applyProtection="1"/>
    <xf numFmtId="164" fontId="11" fillId="0" borderId="8" xfId="1" applyNumberFormat="1" applyFont="1" applyFill="1" applyBorder="1" applyAlignment="1" applyProtection="1">
      <alignment horizontal="right" wrapText="1"/>
    </xf>
    <xf numFmtId="0" fontId="10" fillId="0" borderId="8" xfId="0" applyFont="1" applyBorder="1" applyAlignment="1">
      <alignment horizontal="right" wrapText="1"/>
    </xf>
    <xf numFmtId="37" fontId="13" fillId="0" borderId="11" xfId="0" applyNumberFormat="1" applyFont="1" applyBorder="1" applyAlignment="1" applyProtection="1">
      <alignment horizontal="right"/>
    </xf>
    <xf numFmtId="0" fontId="10" fillId="0" borderId="8" xfId="0" applyFont="1" applyBorder="1">
      <alignment horizontal="left" wrapText="1"/>
    </xf>
    <xf numFmtId="0" fontId="0" fillId="0" borderId="8" xfId="0" applyBorder="1" applyAlignment="1" applyProtection="1">
      <alignment horizontal="left"/>
    </xf>
    <xf numFmtId="0" fontId="0" fillId="0" borderId="8" xfId="0" applyFont="1" applyFill="1" applyBorder="1" applyAlignment="1" applyProtection="1">
      <alignment horizontal="right" wrapText="1"/>
    </xf>
    <xf numFmtId="37" fontId="3" fillId="0" borderId="8" xfId="0" applyNumberFormat="1" applyFont="1" applyBorder="1" applyAlignment="1">
      <alignment horizontal="left"/>
    </xf>
    <xf numFmtId="37" fontId="3" fillId="0" borderId="8" xfId="0" applyNumberFormat="1" applyFont="1" applyBorder="1" applyAlignment="1"/>
    <xf numFmtId="37" fontId="19" fillId="0" borderId="0" xfId="0" applyNumberFormat="1" applyFont="1" applyAlignment="1">
      <alignment horizontal="left"/>
    </xf>
    <xf numFmtId="37" fontId="19" fillId="0" borderId="0" xfId="0" applyNumberFormat="1" applyFont="1" applyAlignment="1">
      <alignment horizontal="centerContinuous"/>
    </xf>
    <xf numFmtId="37" fontId="19" fillId="0" borderId="0" xfId="0" applyNumberFormat="1" applyFont="1" applyBorder="1" applyAlignment="1">
      <alignment horizontal="centerContinuous"/>
    </xf>
    <xf numFmtId="37" fontId="19" fillId="0" borderId="0" xfId="0" applyNumberFormat="1" applyFont="1" applyAlignment="1">
      <alignment horizontal="right"/>
    </xf>
    <xf numFmtId="37" fontId="19" fillId="0" borderId="0" xfId="0" applyNumberFormat="1" applyFont="1" applyBorder="1" applyAlignment="1">
      <alignment horizontal="center"/>
    </xf>
    <xf numFmtId="37" fontId="19" fillId="0" borderId="0" xfId="0" applyNumberFormat="1" applyFont="1" applyBorder="1" applyAlignment="1"/>
    <xf numFmtId="37" fontId="19" fillId="0" borderId="0" xfId="0" applyNumberFormat="1" applyFont="1" applyAlignment="1"/>
    <xf numFmtId="37" fontId="19" fillId="0" borderId="0" xfId="0" applyNumberFormat="1" applyFont="1" applyAlignment="1">
      <alignment vertical="top"/>
    </xf>
    <xf numFmtId="37" fontId="19" fillId="0" borderId="0" xfId="0" applyNumberFormat="1" applyFont="1" applyBorder="1" applyAlignment="1">
      <alignment vertical="top"/>
    </xf>
    <xf numFmtId="37" fontId="19" fillId="0" borderId="0" xfId="0" applyNumberFormat="1" applyFont="1" applyBorder="1" applyAlignment="1">
      <alignment horizontal="center" vertical="top"/>
    </xf>
    <xf numFmtId="37" fontId="20" fillId="0" borderId="0" xfId="0" applyNumberFormat="1" applyFont="1" applyAlignment="1">
      <alignment vertical="top"/>
    </xf>
    <xf numFmtId="37" fontId="19" fillId="0" borderId="1" xfId="0" applyNumberFormat="1" applyFont="1" applyBorder="1" applyAlignment="1"/>
    <xf numFmtId="37" fontId="19" fillId="0" borderId="1" xfId="0" applyNumberFormat="1" applyFont="1" applyBorder="1" applyAlignment="1">
      <alignment horizontal="centerContinuous"/>
    </xf>
    <xf numFmtId="37" fontId="19" fillId="0" borderId="1" xfId="0" applyNumberFormat="1" applyFont="1" applyBorder="1" applyAlignment="1">
      <alignment horizontal="right"/>
    </xf>
    <xf numFmtId="37" fontId="19" fillId="0" borderId="1" xfId="0" applyNumberFormat="1" applyFont="1" applyBorder="1" applyAlignment="1">
      <alignment horizontal="center"/>
    </xf>
    <xf numFmtId="0" fontId="19" fillId="0" borderId="21" xfId="0" applyFont="1" applyBorder="1" applyAlignment="1" applyProtection="1">
      <alignment horizontal="centerContinuous"/>
    </xf>
    <xf numFmtId="37" fontId="19" fillId="0" borderId="19" xfId="0" applyNumberFormat="1" applyFont="1" applyBorder="1" applyAlignment="1">
      <alignment horizontal="centerContinuous"/>
    </xf>
    <xf numFmtId="37" fontId="19" fillId="0" borderId="20" xfId="0" applyNumberFormat="1" applyFont="1" applyBorder="1" applyAlignment="1">
      <alignment horizontal="centerContinuous"/>
    </xf>
    <xf numFmtId="37" fontId="19" fillId="0" borderId="12" xfId="0" applyNumberFormat="1" applyFont="1" applyBorder="1" applyAlignment="1">
      <alignment horizontal="centerContinuous"/>
    </xf>
    <xf numFmtId="37" fontId="19" fillId="0" borderId="11" xfId="0" applyNumberFormat="1" applyFont="1" applyBorder="1" applyAlignment="1">
      <alignment horizontal="centerContinuous"/>
    </xf>
    <xf numFmtId="0" fontId="19" fillId="0" borderId="22" xfId="0" applyFont="1" applyBorder="1" applyAlignment="1" applyProtection="1">
      <alignment horizontal="centerContinuous"/>
    </xf>
    <xf numFmtId="0" fontId="19" fillId="0" borderId="5" xfId="0" applyFont="1" applyBorder="1" applyAlignment="1" applyProtection="1">
      <alignment horizontal="centerContinuous"/>
    </xf>
    <xf numFmtId="37" fontId="19" fillId="0" borderId="23" xfId="0" applyNumberFormat="1" applyFont="1" applyFill="1" applyBorder="1" applyAlignment="1">
      <alignment horizontal="centerContinuous"/>
    </xf>
    <xf numFmtId="37" fontId="19" fillId="0" borderId="15" xfId="0" applyNumberFormat="1" applyFont="1" applyBorder="1" applyAlignment="1">
      <alignment horizontal="centerContinuous"/>
    </xf>
    <xf numFmtId="37" fontId="19" fillId="0" borderId="7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centerContinuous"/>
    </xf>
    <xf numFmtId="37" fontId="19" fillId="0" borderId="13" xfId="0" applyNumberFormat="1" applyFont="1" applyBorder="1" applyAlignment="1">
      <alignment horizontal="centerContinuous"/>
    </xf>
    <xf numFmtId="37" fontId="19" fillId="0" borderId="2" xfId="0" applyNumberFormat="1" applyFont="1" applyFill="1" applyBorder="1" applyAlignment="1">
      <alignment horizontal="centerContinuous"/>
    </xf>
    <xf numFmtId="37" fontId="19" fillId="0" borderId="2" xfId="0" applyNumberFormat="1" applyFont="1" applyBorder="1" applyAlignment="1">
      <alignment horizontal="centerContinuous"/>
    </xf>
    <xf numFmtId="37" fontId="19" fillId="0" borderId="24" xfId="0" applyNumberFormat="1" applyFont="1" applyBorder="1" applyAlignment="1">
      <alignment horizontal="centerContinuous"/>
    </xf>
    <xf numFmtId="37" fontId="19" fillId="0" borderId="3" xfId="0" applyNumberFormat="1" applyFont="1" applyBorder="1" applyAlignment="1">
      <alignment horizontal="centerContinuous"/>
    </xf>
    <xf numFmtId="0" fontId="19" fillId="0" borderId="5" xfId="0" applyFont="1" applyBorder="1" applyAlignment="1" applyProtection="1">
      <alignment horizontal="centerContinuous" wrapText="1"/>
    </xf>
    <xf numFmtId="37" fontId="19" fillId="0" borderId="0" xfId="0" applyNumberFormat="1" applyFont="1" applyFill="1" applyBorder="1" applyAlignment="1">
      <alignment horizontal="centerContinuous"/>
    </xf>
    <xf numFmtId="37" fontId="19" fillId="0" borderId="18" xfId="0" applyNumberFormat="1" applyFont="1" applyFill="1" applyBorder="1" applyAlignment="1">
      <alignment horizontal="centerContinuous"/>
    </xf>
    <xf numFmtId="37" fontId="19" fillId="0" borderId="14" xfId="0" applyNumberFormat="1" applyFont="1" applyBorder="1" applyAlignment="1">
      <alignment horizontal="centerContinuous"/>
    </xf>
    <xf numFmtId="0" fontId="19" fillId="0" borderId="25" xfId="0" applyFont="1" applyBorder="1" applyAlignment="1" applyProtection="1">
      <alignment horizontal="centerContinuous" wrapText="1"/>
    </xf>
    <xf numFmtId="0" fontId="19" fillId="0" borderId="6" xfId="0" applyFont="1" applyFill="1" applyBorder="1" applyAlignment="1">
      <alignment horizontal="centerContinuous"/>
    </xf>
    <xf numFmtId="37" fontId="19" fillId="0" borderId="9" xfId="0" applyNumberFormat="1" applyFont="1" applyFill="1" applyBorder="1" applyAlignment="1">
      <alignment horizontal="centerContinuous" wrapText="1"/>
    </xf>
    <xf numFmtId="37" fontId="19" fillId="0" borderId="1" xfId="0" applyNumberFormat="1" applyFont="1" applyFill="1" applyBorder="1" applyAlignment="1">
      <alignment horizontal="center" wrapText="1"/>
    </xf>
    <xf numFmtId="37" fontId="19" fillId="0" borderId="16" xfId="0" applyNumberFormat="1" applyFont="1" applyFill="1" applyBorder="1" applyAlignment="1">
      <alignment horizontal="center"/>
    </xf>
    <xf numFmtId="37" fontId="19" fillId="0" borderId="10" xfId="0" applyNumberFormat="1" applyFont="1" applyFill="1" applyBorder="1" applyAlignment="1">
      <alignment horizontal="center"/>
    </xf>
    <xf numFmtId="37" fontId="19" fillId="0" borderId="0" xfId="0" applyNumberFormat="1" applyFont="1" applyFill="1" applyBorder="1" applyAlignment="1">
      <alignment horizontal="center"/>
    </xf>
    <xf numFmtId="37" fontId="19" fillId="0" borderId="10" xfId="0" applyNumberFormat="1" applyFont="1" applyBorder="1" applyAlignment="1">
      <alignment horizontal="center"/>
    </xf>
    <xf numFmtId="37" fontId="19" fillId="0" borderId="0" xfId="0" applyNumberFormat="1" applyFont="1" applyAlignment="1">
      <alignment horizontal="center"/>
    </xf>
    <xf numFmtId="3" fontId="19" fillId="0" borderId="1" xfId="0" applyNumberFormat="1" applyFont="1" applyFill="1" applyBorder="1" applyAlignment="1"/>
    <xf numFmtId="5" fontId="19" fillId="0" borderId="1" xfId="1" applyNumberFormat="1" applyFont="1" applyFill="1" applyBorder="1" applyAlignment="1">
      <alignment horizontal="right"/>
    </xf>
    <xf numFmtId="166" fontId="19" fillId="0" borderId="4" xfId="1" applyNumberFormat="1" applyFont="1" applyFill="1" applyBorder="1" applyAlignment="1">
      <alignment horizontal="right"/>
    </xf>
    <xf numFmtId="166" fontId="19" fillId="0" borderId="20" xfId="1" applyNumberFormat="1" applyFont="1" applyFill="1" applyBorder="1" applyAlignment="1">
      <alignment horizontal="right" vertical="top"/>
    </xf>
    <xf numFmtId="5" fontId="19" fillId="0" borderId="4" xfId="1" applyNumberFormat="1" applyFont="1" applyFill="1" applyBorder="1" applyAlignment="1">
      <alignment horizontal="right"/>
    </xf>
    <xf numFmtId="3" fontId="19" fillId="0" borderId="0" xfId="0" applyNumberFormat="1" applyFont="1" applyFill="1" applyAlignment="1"/>
    <xf numFmtId="164" fontId="19" fillId="0" borderId="0" xfId="1" applyNumberFormat="1" applyFont="1" applyFill="1" applyBorder="1" applyAlignment="1">
      <alignment horizontal="right"/>
    </xf>
    <xf numFmtId="166" fontId="19" fillId="0" borderId="3" xfId="1" applyNumberFormat="1" applyFont="1" applyFill="1" applyBorder="1" applyAlignment="1">
      <alignment horizontal="right"/>
    </xf>
    <xf numFmtId="166" fontId="19" fillId="0" borderId="0" xfId="1" applyNumberFormat="1" applyFont="1" applyFill="1" applyBorder="1" applyAlignment="1">
      <alignment horizontal="right" vertical="top"/>
    </xf>
    <xf numFmtId="167" fontId="19" fillId="0" borderId="3" xfId="1" applyNumberFormat="1" applyFont="1" applyFill="1" applyBorder="1" applyAlignment="1">
      <alignment horizontal="center"/>
    </xf>
    <xf numFmtId="167" fontId="19" fillId="0" borderId="0" xfId="1" applyNumberFormat="1" applyFont="1" applyFill="1" applyBorder="1" applyAlignment="1">
      <alignment horizontal="right"/>
    </xf>
    <xf numFmtId="5" fontId="19" fillId="0" borderId="3" xfId="2" applyNumberFormat="1" applyFont="1" applyFill="1" applyBorder="1" applyAlignment="1">
      <alignment horizontal="right"/>
    </xf>
    <xf numFmtId="166" fontId="19" fillId="0" borderId="0" xfId="1" applyNumberFormat="1" applyFont="1" applyFill="1" applyBorder="1" applyAlignment="1">
      <alignment horizontal="center"/>
    </xf>
    <xf numFmtId="37" fontId="19" fillId="0" borderId="0" xfId="0" applyNumberFormat="1" applyFont="1" applyFill="1" applyBorder="1" applyAlignment="1"/>
    <xf numFmtId="37" fontId="19" fillId="0" borderId="0" xfId="0" applyNumberFormat="1" applyFont="1" applyFill="1" applyAlignment="1"/>
    <xf numFmtId="165" fontId="19" fillId="0" borderId="0" xfId="3" applyNumberFormat="1" applyFont="1" applyFill="1" applyBorder="1" applyAlignment="1">
      <alignment horizontal="right"/>
    </xf>
    <xf numFmtId="166" fontId="19" fillId="0" borderId="3" xfId="3" applyNumberFormat="1" applyFont="1" applyFill="1" applyBorder="1" applyAlignment="1">
      <alignment horizontal="right"/>
    </xf>
    <xf numFmtId="166" fontId="19" fillId="0" borderId="0" xfId="3" applyNumberFormat="1" applyFont="1" applyFill="1" applyBorder="1" applyAlignment="1">
      <alignment horizontal="right" vertical="top"/>
    </xf>
    <xf numFmtId="167" fontId="19" fillId="0" borderId="3" xfId="3" applyNumberFormat="1" applyFont="1" applyFill="1" applyBorder="1" applyAlignment="1">
      <alignment horizontal="center"/>
    </xf>
    <xf numFmtId="167" fontId="19" fillId="0" borderId="0" xfId="3" applyNumberFormat="1" applyFont="1" applyFill="1" applyBorder="1" applyAlignment="1">
      <alignment horizontal="right"/>
    </xf>
    <xf numFmtId="165" fontId="19" fillId="0" borderId="3" xfId="3" applyNumberFormat="1" applyFont="1" applyFill="1" applyBorder="1" applyAlignment="1">
      <alignment horizontal="right"/>
    </xf>
    <xf numFmtId="166" fontId="19" fillId="0" borderId="0" xfId="3" applyNumberFormat="1" applyFont="1" applyFill="1" applyBorder="1" applyAlignment="1">
      <alignment horizontal="center"/>
    </xf>
    <xf numFmtId="3" fontId="19" fillId="2" borderId="0" xfId="0" applyNumberFormat="1" applyFont="1" applyFill="1" applyAlignment="1"/>
    <xf numFmtId="164" fontId="19" fillId="2" borderId="0" xfId="1" applyNumberFormat="1" applyFont="1" applyFill="1" applyBorder="1" applyAlignment="1">
      <alignment horizontal="right"/>
    </xf>
    <xf numFmtId="166" fontId="19" fillId="2" borderId="3" xfId="1" applyNumberFormat="1" applyFont="1" applyFill="1" applyBorder="1" applyAlignment="1">
      <alignment horizontal="right"/>
    </xf>
    <xf numFmtId="166" fontId="19" fillId="2" borderId="0" xfId="1" applyNumberFormat="1" applyFont="1" applyFill="1" applyBorder="1" applyAlignment="1">
      <alignment horizontal="right" vertical="top"/>
    </xf>
    <xf numFmtId="167" fontId="19" fillId="2" borderId="3" xfId="1" applyNumberFormat="1" applyFont="1" applyFill="1" applyBorder="1" applyAlignment="1">
      <alignment horizontal="center"/>
    </xf>
    <xf numFmtId="167" fontId="19" fillId="2" borderId="0" xfId="1" applyNumberFormat="1" applyFont="1" applyFill="1" applyBorder="1" applyAlignment="1">
      <alignment horizontal="center"/>
    </xf>
    <xf numFmtId="164" fontId="19" fillId="2" borderId="3" xfId="1" applyNumberFormat="1" applyFont="1" applyFill="1" applyBorder="1" applyAlignment="1">
      <alignment horizontal="right"/>
    </xf>
    <xf numFmtId="166" fontId="19" fillId="2" borderId="0" xfId="1" applyNumberFormat="1" applyFont="1" applyFill="1" applyBorder="1" applyAlignment="1">
      <alignment horizontal="center"/>
    </xf>
    <xf numFmtId="3" fontId="19" fillId="0" borderId="0" xfId="0" applyNumberFormat="1" applyFont="1" applyAlignment="1"/>
    <xf numFmtId="167" fontId="19" fillId="0" borderId="0" xfId="1" applyNumberFormat="1" applyFont="1" applyFill="1" applyBorder="1" applyAlignment="1">
      <alignment horizontal="center"/>
    </xf>
    <xf numFmtId="3" fontId="19" fillId="2" borderId="0" xfId="0" applyNumberFormat="1" applyFont="1" applyFill="1" applyBorder="1" applyAlignment="1"/>
    <xf numFmtId="3" fontId="19" fillId="0" borderId="1" xfId="0" applyNumberFormat="1" applyFont="1" applyBorder="1" applyAlignment="1"/>
    <xf numFmtId="164" fontId="19" fillId="0" borderId="18" xfId="1" applyNumberFormat="1" applyFont="1" applyFill="1" applyBorder="1" applyAlignment="1">
      <alignment horizontal="right"/>
    </xf>
    <xf numFmtId="166" fontId="19" fillId="0" borderId="18" xfId="1" applyNumberFormat="1" applyFont="1" applyFill="1" applyBorder="1" applyAlignment="1">
      <alignment horizontal="right" vertical="top"/>
    </xf>
    <xf numFmtId="167" fontId="19" fillId="0" borderId="4" xfId="1" applyNumberFormat="1" applyFont="1" applyFill="1" applyBorder="1" applyAlignment="1">
      <alignment horizontal="center"/>
    </xf>
    <xf numFmtId="167" fontId="19" fillId="0" borderId="18" xfId="1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/>
    <xf numFmtId="166" fontId="19" fillId="0" borderId="13" xfId="1" applyNumberFormat="1" applyFont="1" applyFill="1" applyBorder="1" applyAlignment="1">
      <alignment horizontal="right"/>
    </xf>
    <xf numFmtId="164" fontId="19" fillId="0" borderId="3" xfId="1" applyNumberFormat="1" applyFont="1" applyFill="1" applyBorder="1" applyAlignment="1">
      <alignment horizontal="right"/>
    </xf>
    <xf numFmtId="167" fontId="19" fillId="0" borderId="0" xfId="3" applyNumberFormat="1" applyFont="1" applyFill="1" applyBorder="1" applyAlignment="1">
      <alignment horizontal="center"/>
    </xf>
    <xf numFmtId="3" fontId="19" fillId="2" borderId="0" xfId="0" applyNumberFormat="1" applyFont="1" applyFill="1" applyAlignment="1">
      <alignment horizontal="left"/>
    </xf>
    <xf numFmtId="3" fontId="19" fillId="2" borderId="0" xfId="0" applyNumberFormat="1" applyFont="1" applyFill="1" applyAlignment="1">
      <alignment horizontal="center"/>
    </xf>
    <xf numFmtId="167" fontId="19" fillId="2" borderId="0" xfId="1" applyNumberFormat="1" applyFont="1" applyFill="1" applyBorder="1" applyAlignment="1">
      <alignment horizontal="right"/>
    </xf>
    <xf numFmtId="164" fontId="19" fillId="2" borderId="0" xfId="1" applyNumberFormat="1" applyFont="1" applyFill="1" applyBorder="1" applyAlignment="1"/>
    <xf numFmtId="3" fontId="19" fillId="2" borderId="1" xfId="0" applyNumberFormat="1" applyFont="1" applyFill="1" applyBorder="1" applyAlignment="1"/>
    <xf numFmtId="164" fontId="19" fillId="2" borderId="18" xfId="1" applyNumberFormat="1" applyFont="1" applyFill="1" applyBorder="1" applyAlignment="1"/>
    <xf numFmtId="166" fontId="19" fillId="2" borderId="4" xfId="1" applyNumberFormat="1" applyFont="1" applyFill="1" applyBorder="1" applyAlignment="1">
      <alignment horizontal="right"/>
    </xf>
    <xf numFmtId="166" fontId="19" fillId="2" borderId="18" xfId="1" applyNumberFormat="1" applyFont="1" applyFill="1" applyBorder="1" applyAlignment="1">
      <alignment horizontal="right" vertical="top"/>
    </xf>
    <xf numFmtId="167" fontId="19" fillId="2" borderId="4" xfId="1" applyNumberFormat="1" applyFont="1" applyFill="1" applyBorder="1" applyAlignment="1">
      <alignment horizontal="center"/>
    </xf>
    <xf numFmtId="167" fontId="19" fillId="2" borderId="18" xfId="1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 applyProtection="1"/>
    <xf numFmtId="167" fontId="19" fillId="0" borderId="0" xfId="1" applyNumberFormat="1" applyFont="1" applyFill="1" applyBorder="1" applyAlignment="1" applyProtection="1">
      <alignment horizontal="center"/>
    </xf>
    <xf numFmtId="164" fontId="19" fillId="0" borderId="3" xfId="1" applyNumberFormat="1" applyFont="1" applyFill="1" applyBorder="1" applyAlignment="1" applyProtection="1">
      <alignment horizontal="right"/>
    </xf>
    <xf numFmtId="166" fontId="19" fillId="0" borderId="0" xfId="1" applyNumberFormat="1" applyFont="1" applyFill="1" applyBorder="1" applyAlignment="1" applyProtection="1">
      <alignment horizontal="center"/>
    </xf>
    <xf numFmtId="166" fontId="19" fillId="2" borderId="1" xfId="1" applyNumberFormat="1" applyFont="1" applyFill="1" applyBorder="1" applyAlignment="1">
      <alignment horizontal="center"/>
    </xf>
    <xf numFmtId="166" fontId="19" fillId="0" borderId="26" xfId="1" applyNumberFormat="1" applyFont="1" applyFill="1" applyBorder="1" applyAlignment="1">
      <alignment horizontal="right" vertical="top"/>
    </xf>
    <xf numFmtId="164" fontId="19" fillId="2" borderId="0" xfId="1" applyNumberFormat="1" applyFont="1" applyFill="1" applyBorder="1" applyAlignment="1" applyProtection="1"/>
    <xf numFmtId="167" fontId="19" fillId="2" borderId="0" xfId="1" applyNumberFormat="1" applyFont="1" applyFill="1" applyBorder="1" applyAlignment="1" applyProtection="1">
      <alignment horizontal="center"/>
    </xf>
    <xf numFmtId="164" fontId="19" fillId="2" borderId="3" xfId="1" applyNumberFormat="1" applyFont="1" applyFill="1" applyBorder="1" applyAlignment="1" applyProtection="1">
      <alignment horizontal="right"/>
    </xf>
    <xf numFmtId="166" fontId="19" fillId="2" borderId="0" xfId="1" applyNumberFormat="1" applyFont="1" applyFill="1" applyBorder="1" applyAlignment="1" applyProtection="1">
      <alignment horizontal="center"/>
    </xf>
    <xf numFmtId="3" fontId="19" fillId="0" borderId="0" xfId="0" applyNumberFormat="1" applyFont="1" applyFill="1" applyBorder="1" applyAlignment="1"/>
    <xf numFmtId="164" fontId="19" fillId="0" borderId="18" xfId="1" applyNumberFormat="1" applyFont="1" applyFill="1" applyBorder="1" applyAlignment="1">
      <alignment horizontal="right" vertical="top"/>
    </xf>
    <xf numFmtId="3" fontId="19" fillId="2" borderId="11" xfId="0" applyNumberFormat="1" applyFont="1" applyFill="1" applyBorder="1" applyAlignment="1"/>
    <xf numFmtId="164" fontId="19" fillId="2" borderId="11" xfId="1" applyNumberFormat="1" applyFont="1" applyFill="1" applyBorder="1" applyAlignment="1">
      <alignment horizontal="right" vertical="top"/>
    </xf>
    <xf numFmtId="164" fontId="19" fillId="2" borderId="12" xfId="1" applyNumberFormat="1" applyFont="1" applyFill="1" applyBorder="1" applyAlignment="1">
      <alignment horizontal="right"/>
    </xf>
    <xf numFmtId="167" fontId="19" fillId="2" borderId="4" xfId="1" applyNumberFormat="1" applyFont="1" applyFill="1" applyBorder="1" applyAlignment="1">
      <alignment horizontal="right"/>
    </xf>
    <xf numFmtId="167" fontId="19" fillId="2" borderId="18" xfId="1" applyNumberFormat="1" applyFont="1" applyFill="1" applyBorder="1" applyAlignment="1" applyProtection="1">
      <alignment horizontal="right"/>
    </xf>
    <xf numFmtId="164" fontId="19" fillId="2" borderId="12" xfId="1" applyNumberFormat="1" applyFont="1" applyFill="1" applyBorder="1" applyAlignment="1">
      <alignment horizontal="right" vertical="top"/>
    </xf>
    <xf numFmtId="37" fontId="22" fillId="0" borderId="8" xfId="0" applyNumberFormat="1" applyFont="1" applyBorder="1" applyAlignment="1">
      <alignment vertical="top"/>
    </xf>
    <xf numFmtId="37" fontId="22" fillId="0" borderId="0" xfId="0" applyNumberFormat="1" applyFont="1" applyBorder="1" applyAlignment="1">
      <alignment vertical="top"/>
    </xf>
    <xf numFmtId="37" fontId="19" fillId="0" borderId="0" xfId="0" applyNumberFormat="1" applyFont="1" applyFill="1" applyBorder="1" applyAlignment="1">
      <alignment vertical="top"/>
    </xf>
    <xf numFmtId="37" fontId="19" fillId="0" borderId="0" xfId="0" applyNumberFormat="1" applyFont="1" applyFill="1" applyBorder="1" applyAlignment="1">
      <alignment horizontal="right" vertical="top"/>
    </xf>
    <xf numFmtId="0" fontId="19" fillId="0" borderId="0" xfId="0" applyNumberFormat="1" applyFont="1" applyAlignment="1">
      <alignment horizontal="left" vertical="top"/>
    </xf>
    <xf numFmtId="0" fontId="22" fillId="0" borderId="0" xfId="0" applyFont="1" applyBorder="1" applyAlignment="1"/>
    <xf numFmtId="0" fontId="22" fillId="0" borderId="0" xfId="0" applyFont="1" applyAlignment="1"/>
    <xf numFmtId="0" fontId="19" fillId="0" borderId="0" xfId="0" applyFont="1" applyAlignment="1" applyProtection="1">
      <alignment horizontal="left"/>
    </xf>
    <xf numFmtId="0" fontId="19" fillId="0" borderId="0" xfId="0" applyFont="1" applyFill="1" applyAlignment="1" applyProtection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Alignment="1" applyProtection="1">
      <alignment horizontal="right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3" fillId="0" borderId="0" xfId="0" applyNumberFormat="1" applyFont="1" applyAlignment="1">
      <alignment vertical="top"/>
    </xf>
    <xf numFmtId="37" fontId="3" fillId="4" borderId="11" xfId="0" applyNumberFormat="1" applyFont="1" applyFill="1" applyBorder="1" applyAlignment="1" applyProtection="1">
      <alignment horizontal="right"/>
    </xf>
    <xf numFmtId="37" fontId="3" fillId="4" borderId="8" xfId="0" applyNumberFormat="1" applyFont="1" applyFill="1" applyBorder="1" applyAlignment="1"/>
    <xf numFmtId="0" fontId="3" fillId="4" borderId="11" xfId="0" applyFont="1" applyFill="1" applyBorder="1" applyAlignment="1">
      <alignment horizontal="right" wrapText="1"/>
    </xf>
    <xf numFmtId="0" fontId="3" fillId="4" borderId="8" xfId="0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/>
    </xf>
    <xf numFmtId="164" fontId="19" fillId="2" borderId="20" xfId="1" applyNumberFormat="1" applyFont="1" applyFill="1" applyBorder="1" applyAlignment="1">
      <alignment horizontal="right"/>
    </xf>
    <xf numFmtId="164" fontId="19" fillId="0" borderId="4" xfId="1" applyNumberFormat="1" applyFont="1" applyFill="1" applyBorder="1" applyAlignment="1">
      <alignment horizontal="right"/>
    </xf>
    <xf numFmtId="164" fontId="19" fillId="2" borderId="4" xfId="1" applyNumberFormat="1" applyFont="1" applyFill="1" applyBorder="1" applyAlignment="1">
      <alignment horizontal="right"/>
    </xf>
    <xf numFmtId="166" fontId="19" fillId="0" borderId="12" xfId="1" applyNumberFormat="1" applyFont="1" applyFill="1" applyBorder="1" applyAlignment="1">
      <alignment horizontal="center"/>
    </xf>
    <xf numFmtId="166" fontId="19" fillId="0" borderId="3" xfId="1" applyNumberFormat="1" applyFont="1" applyFill="1" applyBorder="1" applyAlignment="1">
      <alignment horizontal="center"/>
    </xf>
    <xf numFmtId="166" fontId="19" fillId="0" borderId="3" xfId="3" applyNumberFormat="1" applyFont="1" applyFill="1" applyBorder="1" applyAlignment="1">
      <alignment horizontal="center"/>
    </xf>
    <xf numFmtId="166" fontId="19" fillId="2" borderId="3" xfId="1" applyNumberFormat="1" applyFont="1" applyFill="1" applyBorder="1" applyAlignment="1">
      <alignment horizontal="center"/>
    </xf>
    <xf numFmtId="166" fontId="19" fillId="0" borderId="13" xfId="1" applyNumberFormat="1" applyFont="1" applyFill="1" applyBorder="1" applyAlignment="1">
      <alignment horizontal="center"/>
    </xf>
    <xf numFmtId="166" fontId="19" fillId="0" borderId="13" xfId="1" applyNumberFormat="1" applyFont="1" applyFill="1" applyBorder="1" applyAlignment="1" applyProtection="1">
      <alignment horizontal="center"/>
    </xf>
    <xf numFmtId="166" fontId="19" fillId="0" borderId="3" xfId="1" applyNumberFormat="1" applyFont="1" applyFill="1" applyBorder="1" applyAlignment="1" applyProtection="1">
      <alignment horizontal="center"/>
    </xf>
    <xf numFmtId="166" fontId="19" fillId="2" borderId="4" xfId="1" applyNumberFormat="1" applyFont="1" applyFill="1" applyBorder="1" applyAlignment="1">
      <alignment horizontal="center"/>
    </xf>
    <xf numFmtId="166" fontId="19" fillId="2" borderId="3" xfId="1" applyNumberFormat="1" applyFont="1" applyFill="1" applyBorder="1" applyAlignment="1" applyProtection="1">
      <alignment horizontal="center"/>
    </xf>
    <xf numFmtId="166" fontId="19" fillId="0" borderId="3" xfId="1" applyNumberFormat="1" applyFont="1" applyFill="1" applyBorder="1" applyAlignment="1">
      <alignment horizontal="center" vertical="top"/>
    </xf>
    <xf numFmtId="166" fontId="19" fillId="0" borderId="4" xfId="1" applyNumberFormat="1" applyFont="1" applyFill="1" applyBorder="1" applyAlignment="1">
      <alignment horizontal="center" vertical="top"/>
    </xf>
    <xf numFmtId="166" fontId="19" fillId="2" borderId="12" xfId="1" applyNumberFormat="1" applyFont="1" applyFill="1" applyBorder="1" applyAlignment="1">
      <alignment horizontal="center" vertical="top"/>
    </xf>
    <xf numFmtId="166" fontId="19" fillId="0" borderId="11" xfId="1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7" fontId="3" fillId="5" borderId="11" xfId="0" applyNumberFormat="1" applyFont="1" applyFill="1" applyBorder="1" applyAlignment="1" applyProtection="1">
      <alignment horizontal="right"/>
    </xf>
    <xf numFmtId="0" fontId="19" fillId="0" borderId="14" xfId="0" applyFont="1" applyFill="1" applyBorder="1" applyAlignment="1">
      <alignment horizontal="centerContinuous"/>
    </xf>
    <xf numFmtId="164" fontId="19" fillId="2" borderId="3" xfId="1" applyNumberFormat="1" applyFont="1" applyFill="1" applyBorder="1" applyAlignment="1">
      <alignment horizontal="center"/>
    </xf>
    <xf numFmtId="164" fontId="19" fillId="0" borderId="3" xfId="1" applyNumberFormat="1" applyFont="1" applyFill="1" applyBorder="1" applyAlignment="1">
      <alignment horizontal="center"/>
    </xf>
    <xf numFmtId="164" fontId="19" fillId="2" borderId="0" xfId="1" applyNumberFormat="1" applyFont="1" applyFill="1" applyBorder="1" applyAlignment="1">
      <alignment horizontal="center"/>
    </xf>
    <xf numFmtId="164" fontId="19" fillId="2" borderId="27" xfId="1" applyNumberFormat="1" applyFont="1" applyFill="1" applyBorder="1" applyAlignment="1">
      <alignment horizontal="right"/>
    </xf>
    <xf numFmtId="166" fontId="19" fillId="0" borderId="1" xfId="1" applyNumberFormat="1" applyFont="1" applyFill="1" applyBorder="1" applyAlignment="1">
      <alignment horizontal="center"/>
    </xf>
    <xf numFmtId="166" fontId="19" fillId="0" borderId="1" xfId="1" applyNumberFormat="1" applyFont="1" applyFill="1" applyBorder="1" applyAlignment="1" applyProtection="1">
      <alignment horizontal="center"/>
    </xf>
    <xf numFmtId="166" fontId="19" fillId="2" borderId="1" xfId="1" applyNumberFormat="1" applyFont="1" applyFill="1" applyBorder="1" applyAlignment="1" applyProtection="1">
      <alignment horizontal="center"/>
    </xf>
    <xf numFmtId="167" fontId="19" fillId="0" borderId="18" xfId="1" applyNumberFormat="1" applyFont="1" applyFill="1" applyBorder="1" applyAlignment="1" applyProtection="1">
      <alignment horizontal="right"/>
    </xf>
    <xf numFmtId="167" fontId="19" fillId="0" borderId="4" xfId="1" applyNumberFormat="1" applyFont="1" applyFill="1" applyBorder="1" applyAlignment="1">
      <alignment horizontal="right"/>
    </xf>
    <xf numFmtId="37" fontId="3" fillId="0" borderId="8" xfId="0" applyNumberFormat="1" applyFont="1" applyFill="1" applyBorder="1" applyAlignment="1">
      <alignment vertical="top"/>
    </xf>
    <xf numFmtId="37" fontId="3" fillId="0" borderId="0" xfId="0" applyNumberFormat="1" applyFont="1" applyFill="1" applyAlignment="1">
      <alignment vertical="top"/>
    </xf>
    <xf numFmtId="37" fontId="23" fillId="0" borderId="0" xfId="0" applyNumberFormat="1" applyFont="1" applyFill="1" applyBorder="1" applyAlignment="1">
      <alignment vertical="top" wrapText="1"/>
    </xf>
    <xf numFmtId="37" fontId="22" fillId="0" borderId="0" xfId="0" applyNumberFormat="1" applyFont="1" applyFill="1" applyBorder="1" applyAlignment="1">
      <alignment vertical="top" wrapText="1"/>
    </xf>
    <xf numFmtId="37" fontId="22" fillId="0" borderId="0" xfId="0" applyNumberFormat="1" applyFont="1" applyFill="1" applyAlignment="1">
      <alignment vertical="top" wrapText="1"/>
    </xf>
    <xf numFmtId="0" fontId="22" fillId="0" borderId="0" xfId="0" applyNumberFormat="1" applyFont="1" applyAlignment="1">
      <alignment vertical="top" wrapText="1"/>
    </xf>
    <xf numFmtId="37" fontId="22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0" fontId="11" fillId="0" borderId="1" xfId="0" applyFont="1" applyBorder="1" applyAlignment="1" applyProtection="1">
      <alignment horizontal="left"/>
    </xf>
    <xf numFmtId="37" fontId="0" fillId="0" borderId="1" xfId="0" applyNumberFormat="1" applyBorder="1" applyAlignment="1"/>
  </cellXfs>
  <cellStyles count="6">
    <cellStyle name="Comma" xfId="1" builtinId="3"/>
    <cellStyle name="Comma 2" xfId="5" xr:uid="{00000000-0005-0000-0000-000001000000}"/>
    <cellStyle name="Currency" xfId="2" builtinId="4"/>
    <cellStyle name="Normal" xfId="0" builtinId="0"/>
    <cellStyle name="Normal 2" xfId="4" xr:uid="{00000000-0005-0000-0000-000004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CDDC"/>
      <color rgb="FF4F81BD"/>
      <color rgb="FF003399"/>
      <color rgb="FF990033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Average Salaries of Full-Time Instructional Faculty, 2017-18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83'!$A$9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83'!$C$6:$C$8</c:f>
              <c:strCache>
                <c:ptCount val="3"/>
                <c:pt idx="0">
                  <c:v>Salary</c:v>
                </c:pt>
                <c:pt idx="1">
                  <c:v>(all ranks)</c:v>
                </c:pt>
                <c:pt idx="2">
                  <c:v>2017-18</c:v>
                </c:pt>
              </c:strCache>
            </c:strRef>
          </c:cat>
          <c:val>
            <c:numRef>
              <c:f>'Table 83'!$C$9</c:f>
              <c:numCache>
                <c:formatCode>"$"#,##0_);\("$"#,##0\)</c:formatCode>
                <c:ptCount val="1"/>
                <c:pt idx="0">
                  <c:v>64199.610721133955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2-4561-80FD-BE0464519232}"/>
            </c:ext>
          </c:extLst>
        </c:ser>
        <c:ser>
          <c:idx val="1"/>
          <c:order val="1"/>
          <c:tx>
            <c:strRef>
              <c:f>'Table 83'!$A$10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83'!$C$6:$C$8</c:f>
              <c:strCache>
                <c:ptCount val="3"/>
                <c:pt idx="0">
                  <c:v>Salary</c:v>
                </c:pt>
                <c:pt idx="1">
                  <c:v>(all ranks)</c:v>
                </c:pt>
                <c:pt idx="2">
                  <c:v>2017-18</c:v>
                </c:pt>
              </c:strCache>
            </c:strRef>
          </c:cat>
          <c:val>
            <c:numRef>
              <c:f>'Table 83'!$C$10</c:f>
              <c:numCache>
                <c:formatCode>_(* #,##0_);_(* \(#,##0\);_(* "-"??_);_(@_)</c:formatCode>
                <c:ptCount val="1"/>
                <c:pt idx="0">
                  <c:v>54681.072198038353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2-4561-80FD-BE0464519232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83'!$C$6:$C$8</c:f>
              <c:strCache>
                <c:ptCount val="3"/>
                <c:pt idx="0">
                  <c:v>Salary</c:v>
                </c:pt>
                <c:pt idx="1">
                  <c:v>(all ranks)</c:v>
                </c:pt>
                <c:pt idx="2">
                  <c:v>2017-18</c:v>
                </c:pt>
              </c:strCache>
            </c:strRef>
          </c:cat>
          <c:val>
            <c:numRef>
              <c:f>'Table 83'!$C$12</c:f>
              <c:numCache>
                <c:formatCode>_(* #,##0_);_(* \(#,##0\);_(* "-"??_);_(@_)</c:formatCode>
                <c:ptCount val="1"/>
                <c:pt idx="0">
                  <c:v>53386.606969205837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82-4561-80FD-BE04645192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1354240"/>
        <c:axId val="50572672"/>
      </c:barChart>
      <c:catAx>
        <c:axId val="81354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0572672"/>
        <c:crosses val="autoZero"/>
        <c:auto val="1"/>
        <c:lblAlgn val="ctr"/>
        <c:lblOffset val="100"/>
        <c:noMultiLvlLbl val="1"/>
      </c:catAx>
      <c:valAx>
        <c:axId val="50572672"/>
        <c:scaling>
          <c:orientation val="minMax"/>
        </c:scaling>
        <c:delete val="1"/>
        <c:axPos val="l"/>
        <c:numFmt formatCode="&quot;$&quot;#,##0_);\(&quot;$&quot;#,##0\)" sourceLinked="1"/>
        <c:majorTickMark val="out"/>
        <c:minorTickMark val="none"/>
        <c:tickLblPos val="none"/>
        <c:crossAx val="813542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83'!$D$7</c:f>
              <c:strCache>
                <c:ptCount val="1"/>
                <c:pt idx="0">
                  <c:v> 2012-13 to 2017-18</c:v>
                </c:pt>
              </c:strCache>
            </c:strRef>
          </c:cat>
          <c:val>
            <c:numRef>
              <c:f>'Table 83'!$D$12</c:f>
              <c:numCache>
                <c:formatCode>0.0</c:formatCode>
                <c:ptCount val="1"/>
                <c:pt idx="0">
                  <c:v>-0.93517843158513414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6-4E3D-8E02-1E4048B5EC2E}"/>
            </c:ext>
          </c:extLst>
        </c:ser>
        <c:ser>
          <c:idx val="1"/>
          <c:order val="1"/>
          <c:tx>
            <c:strRef>
              <c:f>'Table 83'!$A$10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83'!$D$7</c:f>
              <c:strCache>
                <c:ptCount val="1"/>
                <c:pt idx="0">
                  <c:v> 2012-13 to 2017-18</c:v>
                </c:pt>
              </c:strCache>
            </c:strRef>
          </c:cat>
          <c:val>
            <c:numRef>
              <c:f>'Table 83'!$D$10</c:f>
              <c:numCache>
                <c:formatCode>0.0</c:formatCode>
                <c:ptCount val="1"/>
                <c:pt idx="0">
                  <c:v>6.5861984534399731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36-4E3D-8E02-1E4048B5EC2E}"/>
            </c:ext>
          </c:extLst>
        </c:ser>
        <c:ser>
          <c:idx val="0"/>
          <c:order val="2"/>
          <c:tx>
            <c:strRef>
              <c:f>'Table 83'!$A$9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83'!$D$7</c:f>
              <c:strCache>
                <c:ptCount val="1"/>
                <c:pt idx="0">
                  <c:v> 2012-13 to 2017-18</c:v>
                </c:pt>
              </c:strCache>
            </c:strRef>
          </c:cat>
          <c:val>
            <c:numRef>
              <c:f>'Table 83'!$D$9</c:f>
              <c:numCache>
                <c:formatCode>0.0</c:formatCode>
                <c:ptCount val="1"/>
                <c:pt idx="0">
                  <c:v>9.5957003866043404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36-4E3D-8E02-1E4048B5EC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921600"/>
        <c:axId val="50574976"/>
      </c:barChart>
      <c:catAx>
        <c:axId val="96921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50574976"/>
        <c:crosses val="autoZero"/>
        <c:auto val="1"/>
        <c:lblAlgn val="ctr"/>
        <c:lblOffset val="100"/>
        <c:noMultiLvlLbl val="1"/>
      </c:catAx>
      <c:valAx>
        <c:axId val="50574976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9692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Inflation-Adjusted Percent Change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972572178477688"/>
          <c:y val="0.16041666666666668"/>
          <c:w val="0.43299737532808391"/>
          <c:h val="0.78865740740740742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83'!$J$6:$J$8</c:f>
              <c:strCache>
                <c:ptCount val="3"/>
                <c:pt idx="2">
                  <c:v>Inflation-Adjusted1</c:v>
                </c:pt>
              </c:strCache>
            </c:strRef>
          </c:cat>
          <c:val>
            <c:numRef>
              <c:f>'Table 83'!$E$12</c:f>
              <c:numCache>
                <c:formatCode>0.0</c:formatCode>
                <c:ptCount val="1"/>
                <c:pt idx="0">
                  <c:v>-7.0862621237416263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4-44B5-96EA-C3C4C1F7D3FF}"/>
            </c:ext>
          </c:extLst>
        </c:ser>
        <c:ser>
          <c:idx val="1"/>
          <c:order val="1"/>
          <c:tx>
            <c:strRef>
              <c:f>'Table 83'!$A$10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83'!$J$6:$J$8</c:f>
              <c:strCache>
                <c:ptCount val="3"/>
                <c:pt idx="2">
                  <c:v>Inflation-Adjusted1</c:v>
                </c:pt>
              </c:strCache>
            </c:strRef>
          </c:cat>
          <c:val>
            <c:numRef>
              <c:f>'Table 83'!$E$10</c:f>
              <c:numCache>
                <c:formatCode>0.0</c:formatCode>
                <c:ptCount val="1"/>
                <c:pt idx="0">
                  <c:v>-3.1898836152717325E-2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D4-44B5-96EA-C3C4C1F7D3FF}"/>
            </c:ext>
          </c:extLst>
        </c:ser>
        <c:ser>
          <c:idx val="0"/>
          <c:order val="2"/>
          <c:tx>
            <c:strRef>
              <c:f>'Table 83'!$A$9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83'!$J$6:$J$8</c:f>
              <c:strCache>
                <c:ptCount val="3"/>
                <c:pt idx="2">
                  <c:v>Inflation-Adjusted1</c:v>
                </c:pt>
              </c:strCache>
            </c:strRef>
          </c:cat>
          <c:val>
            <c:numRef>
              <c:f>'Table 83'!$E$9</c:f>
              <c:numCache>
                <c:formatCode>0.0</c:formatCode>
                <c:ptCount val="1"/>
                <c:pt idx="0">
                  <c:v>2.7907385978936032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D4-44B5-96EA-C3C4C1F7D3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923136"/>
        <c:axId val="97198080"/>
      </c:barChart>
      <c:catAx>
        <c:axId val="969231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97198080"/>
        <c:crosses val="autoZero"/>
        <c:auto val="1"/>
        <c:lblAlgn val="ctr"/>
        <c:lblOffset val="100"/>
        <c:noMultiLvlLbl val="1"/>
      </c:catAx>
      <c:valAx>
        <c:axId val="97198080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96923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As Percent</a:t>
            </a:r>
            <a:r>
              <a:rPr lang="en-US" sz="1200" baseline="0"/>
              <a:t> of U.S. Average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83'!$F$8:$G$8</c:f>
              <c:strCache>
                <c:ptCount val="2"/>
                <c:pt idx="0">
                  <c:v>2012-13</c:v>
                </c:pt>
                <c:pt idx="1">
                  <c:v>2017-18</c:v>
                </c:pt>
              </c:strCache>
            </c:strRef>
          </c:cat>
          <c:val>
            <c:numRef>
              <c:f>'Table 83'!$F$12:$G$12</c:f>
              <c:numCache>
                <c:formatCode>_(* #,##0.0_);_(* \(#,##0.0\);_(* "-"??_);_(@_)</c:formatCode>
                <c:ptCount val="2"/>
                <c:pt idx="0">
                  <c:v>91.997066625982129</c:v>
                </c:pt>
                <c:pt idx="1">
                  <c:v>83.157212901341509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4-4C6D-8330-2329F3451285}"/>
            </c:ext>
          </c:extLst>
        </c:ser>
        <c:ser>
          <c:idx val="1"/>
          <c:order val="1"/>
          <c:tx>
            <c:strRef>
              <c:f>'Table 83'!$A$10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83'!$F$8:$G$8</c:f>
              <c:strCache>
                <c:ptCount val="2"/>
                <c:pt idx="0">
                  <c:v>2012-13</c:v>
                </c:pt>
                <c:pt idx="1">
                  <c:v>2017-18</c:v>
                </c:pt>
              </c:strCache>
            </c:strRef>
          </c:cat>
          <c:val>
            <c:numRef>
              <c:f>'Table 83'!$F$10:$G$10</c:f>
              <c:numCache>
                <c:formatCode>_(* #,##0.0_);_(* \(#,##0.0\);_(* "-"??_);_(@_)</c:formatCode>
                <c:ptCount val="2"/>
                <c:pt idx="0">
                  <c:v>87.578433075936431</c:v>
                </c:pt>
                <c:pt idx="1">
                  <c:v>85.173526106814563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B4-4C6D-8330-2329F34512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867264"/>
        <c:axId val="97200384"/>
      </c:barChart>
      <c:catAx>
        <c:axId val="97867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97200384"/>
        <c:crosses val="autoZero"/>
        <c:auto val="1"/>
        <c:lblAlgn val="ctr"/>
        <c:lblOffset val="100"/>
        <c:noMultiLvlLbl val="1"/>
      </c:catAx>
      <c:valAx>
        <c:axId val="97200384"/>
        <c:scaling>
          <c:orientation val="minMax"/>
        </c:scaling>
        <c:delete val="1"/>
        <c:axPos val="b"/>
        <c:numFmt formatCode="_(* #,##0.0_);_(* \(#,##0.0\);_(* &quot;-&quot;??_);_(@_)" sourceLinked="1"/>
        <c:majorTickMark val="out"/>
        <c:minorTickMark val="none"/>
        <c:tickLblPos val="none"/>
        <c:crossAx val="97867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Average Salaries of Full-Time Instructional Faculty, 2017-18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83'!$A$9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83'!$H$6:$H$8</c:f>
              <c:strCache>
                <c:ptCount val="3"/>
                <c:pt idx="0">
                  <c:v>Salary</c:v>
                </c:pt>
                <c:pt idx="1">
                  <c:v>(all ranks)</c:v>
                </c:pt>
                <c:pt idx="2">
                  <c:v>2017-18</c:v>
                </c:pt>
              </c:strCache>
            </c:strRef>
          </c:cat>
          <c:val>
            <c:numRef>
              <c:f>'Table 83'!$H$9</c:f>
              <c:numCache>
                <c:formatCode>"$"#,##0_);\("$"#,##0\)</c:formatCode>
                <c:ptCount val="1"/>
                <c:pt idx="0">
                  <c:v>46405.328715981355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6-4AFA-BFDE-6235D4ADE3F2}"/>
            </c:ext>
          </c:extLst>
        </c:ser>
        <c:ser>
          <c:idx val="1"/>
          <c:order val="1"/>
          <c:tx>
            <c:strRef>
              <c:f>'Table 83'!$A$10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83'!$H$6:$H$8</c:f>
              <c:strCache>
                <c:ptCount val="3"/>
                <c:pt idx="0">
                  <c:v>Salary</c:v>
                </c:pt>
                <c:pt idx="1">
                  <c:v>(all ranks)</c:v>
                </c:pt>
                <c:pt idx="2">
                  <c:v>2017-18</c:v>
                </c:pt>
              </c:strCache>
            </c:strRef>
          </c:cat>
          <c:val>
            <c:numRef>
              <c:f>'Table 83'!$H$10</c:f>
              <c:numCache>
                <c:formatCode>"$"#,##0_);\("$"#,##0\)</c:formatCode>
                <c:ptCount val="1"/>
                <c:pt idx="0">
                  <c:v>41489.640681991688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6-4AFA-BFDE-6235D4ADE3F2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83'!$H$6:$H$8</c:f>
              <c:strCache>
                <c:ptCount val="3"/>
                <c:pt idx="0">
                  <c:v>Salary</c:v>
                </c:pt>
                <c:pt idx="1">
                  <c:v>(all ranks)</c:v>
                </c:pt>
                <c:pt idx="2">
                  <c:v>2017-18</c:v>
                </c:pt>
              </c:strCache>
            </c:strRef>
          </c:cat>
          <c:val>
            <c:numRef>
              <c:f>'Table 83'!$H$12</c:f>
              <c:numCache>
                <c:formatCode>_(* #,##0_);_(* \(#,##0\);_(* "-"??_);_(@_)</c:formatCode>
                <c:ptCount val="1"/>
                <c:pt idx="0">
                  <c:v>52518.762836185822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66-4AFA-BFDE-6235D4ADE3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7868288"/>
        <c:axId val="97202688"/>
      </c:barChart>
      <c:catAx>
        <c:axId val="97868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7202688"/>
        <c:crosses val="autoZero"/>
        <c:auto val="1"/>
        <c:lblAlgn val="ctr"/>
        <c:lblOffset val="100"/>
        <c:noMultiLvlLbl val="1"/>
      </c:catAx>
      <c:valAx>
        <c:axId val="97202688"/>
        <c:scaling>
          <c:orientation val="minMax"/>
        </c:scaling>
        <c:delete val="1"/>
        <c:axPos val="l"/>
        <c:numFmt formatCode="&quot;$&quot;#,##0_);\(&quot;$&quot;#,##0\)" sourceLinked="1"/>
        <c:majorTickMark val="out"/>
        <c:minorTickMark val="none"/>
        <c:tickLblPos val="none"/>
        <c:crossAx val="978682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83'!$D$7</c:f>
              <c:strCache>
                <c:ptCount val="1"/>
                <c:pt idx="0">
                  <c:v> 2012-13 to 2017-18</c:v>
                </c:pt>
              </c:strCache>
            </c:strRef>
          </c:cat>
          <c:val>
            <c:numRef>
              <c:f>'Table 83'!$I$12</c:f>
              <c:numCache>
                <c:formatCode>0.0</c:formatCode>
                <c:ptCount val="1"/>
                <c:pt idx="0">
                  <c:v>3.2528457751727058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B-44A3-9F01-5130D1031E16}"/>
            </c:ext>
          </c:extLst>
        </c:ser>
        <c:ser>
          <c:idx val="1"/>
          <c:order val="1"/>
          <c:tx>
            <c:strRef>
              <c:f>'Table 83'!$A$10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83'!$D$7</c:f>
              <c:strCache>
                <c:ptCount val="1"/>
                <c:pt idx="0">
                  <c:v> 2012-13 to 2017-18</c:v>
                </c:pt>
              </c:strCache>
            </c:strRef>
          </c:cat>
          <c:val>
            <c:numRef>
              <c:f>'Table 83'!$I$10</c:f>
              <c:numCache>
                <c:formatCode>0.0</c:formatCode>
                <c:ptCount val="1"/>
                <c:pt idx="0">
                  <c:v>-1.7355452503798527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1B-44A3-9F01-5130D1031E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869312"/>
        <c:axId val="97204992"/>
      </c:barChart>
      <c:catAx>
        <c:axId val="97869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97204992"/>
        <c:crosses val="autoZero"/>
        <c:auto val="1"/>
        <c:lblAlgn val="ctr"/>
        <c:lblOffset val="100"/>
        <c:noMultiLvlLbl val="1"/>
      </c:catAx>
      <c:valAx>
        <c:axId val="97204992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97869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Inflation-Adjusted Percent Change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972572178477688"/>
          <c:y val="0.16041666666666668"/>
          <c:w val="0.43299737532808391"/>
          <c:h val="0.78865740740740742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83'!$J$6:$J$8</c:f>
              <c:strCache>
                <c:ptCount val="3"/>
                <c:pt idx="2">
                  <c:v>Inflation-Adjusted1</c:v>
                </c:pt>
              </c:strCache>
            </c:strRef>
          </c:cat>
          <c:val>
            <c:numRef>
              <c:f>'Table 83'!$E$12</c:f>
              <c:numCache>
                <c:formatCode>0.0</c:formatCode>
                <c:ptCount val="1"/>
                <c:pt idx="0">
                  <c:v>-7.0862621237416263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1-46EF-B637-7C9178AACFB3}"/>
            </c:ext>
          </c:extLst>
        </c:ser>
        <c:ser>
          <c:idx val="1"/>
          <c:order val="1"/>
          <c:tx>
            <c:strRef>
              <c:f>'Table 83'!$A$10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83'!$J$6:$J$8</c:f>
              <c:strCache>
                <c:ptCount val="3"/>
                <c:pt idx="2">
                  <c:v>Inflation-Adjusted1</c:v>
                </c:pt>
              </c:strCache>
            </c:strRef>
          </c:cat>
          <c:val>
            <c:numRef>
              <c:f>'Table 83'!$E$10</c:f>
              <c:numCache>
                <c:formatCode>0.0</c:formatCode>
                <c:ptCount val="1"/>
                <c:pt idx="0">
                  <c:v>-3.1898836152717325E-2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1-46EF-B637-7C9178AACF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735680"/>
        <c:axId val="103507072"/>
      </c:barChart>
      <c:catAx>
        <c:axId val="1057356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103507072"/>
        <c:crosses val="autoZero"/>
        <c:auto val="1"/>
        <c:lblAlgn val="ctr"/>
        <c:lblOffset val="100"/>
        <c:noMultiLvlLbl val="1"/>
      </c:catAx>
      <c:valAx>
        <c:axId val="103507072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105735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609600</xdr:colOff>
      <xdr:row>2</xdr:row>
      <xdr:rowOff>85724</xdr:rowOff>
    </xdr:from>
    <xdr:to>
      <xdr:col>18</xdr:col>
      <xdr:colOff>0</xdr:colOff>
      <xdr:row>22</xdr:row>
      <xdr:rowOff>47623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609600</xdr:colOff>
      <xdr:row>21</xdr:row>
      <xdr:rowOff>142875</xdr:rowOff>
    </xdr:from>
    <xdr:to>
      <xdr:col>18</xdr:col>
      <xdr:colOff>0</xdr:colOff>
      <xdr:row>38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609600</xdr:colOff>
      <xdr:row>38</xdr:row>
      <xdr:rowOff>123825</xdr:rowOff>
    </xdr:from>
    <xdr:to>
      <xdr:col>18</xdr:col>
      <xdr:colOff>0</xdr:colOff>
      <xdr:row>55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638175</xdr:colOff>
      <xdr:row>55</xdr:row>
      <xdr:rowOff>123825</xdr:rowOff>
    </xdr:from>
    <xdr:to>
      <xdr:col>18</xdr:col>
      <xdr:colOff>28575</xdr:colOff>
      <xdr:row>70</xdr:row>
      <xdr:rowOff>361950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2</xdr:row>
      <xdr:rowOff>76200</xdr:rowOff>
    </xdr:from>
    <xdr:to>
      <xdr:col>25</xdr:col>
      <xdr:colOff>38100</xdr:colOff>
      <xdr:row>22</xdr:row>
      <xdr:rowOff>19050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22</xdr:row>
      <xdr:rowOff>0</xdr:rowOff>
    </xdr:from>
    <xdr:to>
      <xdr:col>25</xdr:col>
      <xdr:colOff>38100</xdr:colOff>
      <xdr:row>38</xdr:row>
      <xdr:rowOff>152400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38</xdr:row>
      <xdr:rowOff>142875</xdr:rowOff>
    </xdr:from>
    <xdr:to>
      <xdr:col>25</xdr:col>
      <xdr:colOff>38100</xdr:colOff>
      <xdr:row>55</xdr:row>
      <xdr:rowOff>133350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495300</xdr:colOff>
      <xdr:row>40</xdr:row>
      <xdr:rowOff>152401</xdr:rowOff>
    </xdr:from>
    <xdr:to>
      <xdr:col>20</xdr:col>
      <xdr:colOff>28575</xdr:colOff>
      <xdr:row>52</xdr:row>
      <xdr:rowOff>1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591925" y="6943726"/>
          <a:ext cx="1476375" cy="1790700"/>
        </a:xfrm>
        <a:prstGeom prst="wedgeEllipseCallout">
          <a:avLst>
            <a:gd name="adj1" fmla="val -77750"/>
            <a:gd name="adj2" fmla="val 32169"/>
          </a:avLst>
        </a:prstGeom>
        <a:solidFill>
          <a:srgbClr val="4F81BD">
            <a:alpha val="42745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17</xdr:col>
      <xdr:colOff>152400</xdr:colOff>
      <xdr:row>4</xdr:row>
      <xdr:rowOff>104775</xdr:rowOff>
    </xdr:from>
    <xdr:to>
      <xdr:col>19</xdr:col>
      <xdr:colOff>473075</xdr:colOff>
      <xdr:row>15</xdr:row>
      <xdr:rowOff>67732</xdr:rowOff>
    </xdr:to>
    <xdr:sp macro="" textlink="">
      <xdr:nvSpPr>
        <xdr:cNvPr id="6" name="Oval Callou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249025" y="857250"/>
          <a:ext cx="1616075" cy="1953682"/>
        </a:xfrm>
        <a:prstGeom prst="wedgeEllipseCallout">
          <a:avLst>
            <a:gd name="adj1" fmla="val -73035"/>
            <a:gd name="adj2" fmla="val 38476"/>
          </a:avLst>
        </a:prstGeom>
        <a:solidFill>
          <a:srgbClr val="4F81BD">
            <a:alpha val="2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usan Lounsbury" id="{A207E3D4-C37B-47B5-9F48-48D541E730F7}" userId="S::susan.lounsbury@SREB.ORG::4254926d-0639-4a08-8003-172f736aa71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22" dT="2019-05-09T18:17:34.52" personId="{A207E3D4-C37B-47B5-9F48-48D541E730F7}" id="{087A80C4-0FDC-42AF-A0CA-E5501520FCAC}">
    <text>Formula changed because data not available or reported in most recent year.</text>
  </threadedComment>
  <threadedComment ref="J22" dT="2019-05-09T18:17:34.52" personId="{A207E3D4-C37B-47B5-9F48-48D541E730F7}" id="{E8C769EF-5A68-470D-A748-8ACC192FC04C}">
    <text>Formula changed because data not available or reported in most recent year.</text>
  </threadedComment>
  <threadedComment ref="I24" dT="2019-05-09T18:17:34.52" personId="{A207E3D4-C37B-47B5-9F48-48D541E730F7}" id="{C921D2D6-C0E0-44EE-BEF5-011984FF2E4C}">
    <text>Formula changed because data not available or reported in most recent year.</text>
  </threadedComment>
  <threadedComment ref="J24" dT="2019-05-09T18:17:34.52" personId="{A207E3D4-C37B-47B5-9F48-48D541E730F7}" id="{AC767C09-6C01-46AB-B79B-57D1095C5764}">
    <text>Formula changed because data not available or reported in most recent year.</text>
  </threadedComment>
  <threadedComment ref="I46" dT="2019-05-09T18:17:34.52" personId="{A207E3D4-C37B-47B5-9F48-48D541E730F7}" id="{5AC24DD9-250F-4CA5-932E-C2BCA829DB60}">
    <text>Formula changed because data not available or reported in most recent year.</text>
  </threadedComment>
  <threadedComment ref="J46" dT="2019-05-09T18:17:34.52" personId="{A207E3D4-C37B-47B5-9F48-48D541E730F7}" id="{4E179F47-9CC2-4CD0-9155-FDD9C928D11B}">
    <text>Formula changed because data not available or reported in most recent year.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rgb="FFC00000"/>
  </sheetPr>
  <dimension ref="A1:S80"/>
  <sheetViews>
    <sheetView showGridLines="0" showZeros="0" tabSelected="1" view="pageBreakPreview" zoomScaleSheetLayoutView="100" workbookViewId="0">
      <selection activeCell="I22" sqref="I22"/>
    </sheetView>
  </sheetViews>
  <sheetFormatPr defaultColWidth="9.7109375" defaultRowHeight="12.75"/>
  <cols>
    <col min="1" max="1" width="9" style="152" customWidth="1"/>
    <col min="2" max="2" width="8.5703125" style="152" customWidth="1"/>
    <col min="3" max="3" width="10.42578125" style="152" bestFit="1" customWidth="1"/>
    <col min="4" max="4" width="9.85546875" style="152" customWidth="1"/>
    <col min="5" max="5" width="12" style="151" customWidth="1"/>
    <col min="6" max="6" width="8.42578125" style="152" bestFit="1" customWidth="1"/>
    <col min="7" max="7" width="8.42578125" style="151" bestFit="1" customWidth="1"/>
    <col min="8" max="8" width="11.28515625" style="152" bestFit="1" customWidth="1"/>
    <col min="9" max="9" width="11.140625" style="149" customWidth="1"/>
    <col min="10" max="10" width="15.85546875" style="150" customWidth="1"/>
    <col min="11" max="11" width="9.7109375" style="151"/>
    <col min="12" max="16384" width="9.7109375" style="152"/>
  </cols>
  <sheetData>
    <row r="1" spans="1:19" ht="15" customHeight="1">
      <c r="A1" s="2" t="s">
        <v>144</v>
      </c>
      <c r="B1" s="146"/>
      <c r="C1" s="147"/>
      <c r="D1" s="147"/>
      <c r="E1" s="148"/>
      <c r="F1" s="147"/>
      <c r="G1" s="148"/>
      <c r="H1" s="147"/>
    </row>
    <row r="2" spans="1:19" s="153" customFormat="1" ht="14.25" customHeight="1">
      <c r="A2" s="274" t="s">
        <v>134</v>
      </c>
      <c r="E2" s="154"/>
      <c r="G2" s="154"/>
      <c r="J2" s="155"/>
      <c r="K2" s="154"/>
      <c r="L2" s="156" t="s">
        <v>121</v>
      </c>
      <c r="S2" s="156" t="s">
        <v>122</v>
      </c>
    </row>
    <row r="3" spans="1:19" ht="15" customHeight="1">
      <c r="A3" s="157"/>
      <c r="B3" s="157"/>
      <c r="C3" s="157"/>
      <c r="D3" s="158"/>
      <c r="E3" s="158"/>
      <c r="F3" s="158"/>
      <c r="G3" s="158"/>
      <c r="H3" s="158"/>
      <c r="I3" s="159"/>
      <c r="J3" s="160"/>
    </row>
    <row r="4" spans="1:19" ht="15" customHeight="1">
      <c r="C4" s="161" t="s">
        <v>43</v>
      </c>
      <c r="D4" s="162"/>
      <c r="E4" s="163"/>
      <c r="F4" s="164"/>
      <c r="G4" s="165"/>
      <c r="H4" s="166" t="s">
        <v>47</v>
      </c>
      <c r="I4" s="165"/>
      <c r="J4" s="165"/>
    </row>
    <row r="5" spans="1:19" ht="15" customHeight="1">
      <c r="C5" s="167" t="s">
        <v>39</v>
      </c>
      <c r="D5" s="148" t="s">
        <v>41</v>
      </c>
      <c r="E5" s="168"/>
      <c r="F5" s="169" t="s">
        <v>41</v>
      </c>
      <c r="G5" s="170"/>
      <c r="H5" s="171" t="s">
        <v>39</v>
      </c>
      <c r="I5" s="172" t="s">
        <v>41</v>
      </c>
      <c r="J5" s="173"/>
      <c r="K5" s="148"/>
      <c r="L5" s="174"/>
    </row>
    <row r="6" spans="1:19" s="150" customFormat="1">
      <c r="C6" s="167" t="s">
        <v>40</v>
      </c>
      <c r="D6" s="148" t="s">
        <v>61</v>
      </c>
      <c r="E6" s="175"/>
      <c r="F6" s="176" t="s">
        <v>50</v>
      </c>
      <c r="G6" s="148"/>
      <c r="H6" s="171" t="s">
        <v>40</v>
      </c>
      <c r="I6" s="176" t="s">
        <v>61</v>
      </c>
      <c r="J6" s="148"/>
      <c r="K6" s="148" t="s">
        <v>41</v>
      </c>
      <c r="L6" s="148"/>
    </row>
    <row r="7" spans="1:19" s="150" customFormat="1">
      <c r="C7" s="177" t="s">
        <v>60</v>
      </c>
      <c r="D7" s="178" t="s">
        <v>137</v>
      </c>
      <c r="E7" s="179"/>
      <c r="F7" s="180" t="s">
        <v>51</v>
      </c>
      <c r="G7" s="148"/>
      <c r="H7" s="181" t="s">
        <v>60</v>
      </c>
      <c r="I7" s="180" t="s">
        <v>137</v>
      </c>
      <c r="J7" s="158"/>
      <c r="K7" s="148" t="s">
        <v>41</v>
      </c>
      <c r="L7" s="148"/>
    </row>
    <row r="8" spans="1:19" s="189" customFormat="1" ht="27" customHeight="1">
      <c r="A8" s="160"/>
      <c r="B8" s="160"/>
      <c r="C8" s="182" t="s">
        <v>136</v>
      </c>
      <c r="D8" s="183" t="s">
        <v>123</v>
      </c>
      <c r="E8" s="184" t="s">
        <v>132</v>
      </c>
      <c r="F8" s="185" t="s">
        <v>124</v>
      </c>
      <c r="G8" s="186" t="s">
        <v>136</v>
      </c>
      <c r="H8" s="298" t="s">
        <v>136</v>
      </c>
      <c r="I8" s="183" t="s">
        <v>123</v>
      </c>
      <c r="J8" s="184" t="s">
        <v>132</v>
      </c>
      <c r="K8" s="187"/>
      <c r="L8" s="188"/>
    </row>
    <row r="9" spans="1:19">
      <c r="A9" s="190" t="s">
        <v>112</v>
      </c>
      <c r="B9" s="190"/>
      <c r="C9" s="191">
        <f>DATA!AE6</f>
        <v>64199.610721133955</v>
      </c>
      <c r="D9" s="192">
        <f>((DATA!AE6-DATA!Z6)/DATA!Z6)*100</f>
        <v>9.5957003866043404</v>
      </c>
      <c r="E9" s="193">
        <f>IF('All ranks Constant $'!H5&gt;0,(('All ranks Constant $'!M5-'All ranks Constant $'!H5)/'All ranks Constant $'!H5)*100,"--")</f>
        <v>2.7907385978936032</v>
      </c>
      <c r="F9" s="194"/>
      <c r="G9" s="191"/>
      <c r="H9" s="194">
        <f>DATA!CL6</f>
        <v>46405.328715981355</v>
      </c>
      <c r="I9" s="283" t="str">
        <f>IF(DATA!CG9&gt;0, ((DATA!CL9-DATA!CG9)/DATA!CG9)*100, "NA")</f>
        <v>NA</v>
      </c>
      <c r="J9" s="295" t="str">
        <f>IF('All ranks Constant $'!T8&gt;0,(('All ranks Constant $'!Y8-'All ranks Constant $'!T8)/'All ranks Constant $'!T8)*100,"NA")</f>
        <v>NA</v>
      </c>
    </row>
    <row r="10" spans="1:19" s="204" customFormat="1">
      <c r="A10" s="195" t="s">
        <v>32</v>
      </c>
      <c r="B10" s="195"/>
      <c r="C10" s="196">
        <f>DATA!AE10</f>
        <v>54681.072198038353</v>
      </c>
      <c r="D10" s="197">
        <f>((DATA!AE10-DATA!Z10)/DATA!Z10)*100</f>
        <v>6.5861984534399731</v>
      </c>
      <c r="E10" s="198">
        <f>IF('All ranks Constant $'!H9&gt;0,(('All ranks Constant $'!M9-'All ranks Constant $'!H9)/'All ranks Constant $'!H9)*100,"--")</f>
        <v>-3.1898836152717325E-2</v>
      </c>
      <c r="F10" s="199">
        <f>IF(DATA!Z10&gt;0,(DATA!Z10/DATA!$Z$6)*100,"NA")</f>
        <v>87.578433075936431</v>
      </c>
      <c r="G10" s="200">
        <f>IF(DATA!AE10&gt;0,(DATA!AE10/DATA!$AE$6)*100,"NA")</f>
        <v>85.173526106814563</v>
      </c>
      <c r="H10" s="201">
        <f>DATA!CL10</f>
        <v>41489.640681991688</v>
      </c>
      <c r="I10" s="284">
        <f>IF(DATA!CG10&gt;0, ((DATA!CL10-DATA!CG10)/DATA!CG10)*100, "NA")</f>
        <v>-1.7355452503798527</v>
      </c>
      <c r="J10" s="202">
        <f>IF('All ranks Constant $'!T9&gt;0,(('All ranks Constant $'!Y9-'All ranks Constant $'!T9)/'All ranks Constant $'!T9)*100,"NA")</f>
        <v>-7.8369329635915781</v>
      </c>
      <c r="K10" s="203"/>
    </row>
    <row r="11" spans="1:19">
      <c r="A11" s="195"/>
      <c r="B11" s="195"/>
      <c r="C11" s="205"/>
      <c r="D11" s="206"/>
      <c r="E11" s="207"/>
      <c r="F11" s="208"/>
      <c r="G11" s="209"/>
      <c r="H11" s="210"/>
      <c r="I11" s="285"/>
      <c r="J11" s="211"/>
    </row>
    <row r="12" spans="1:19">
      <c r="A12" s="212" t="s">
        <v>11</v>
      </c>
      <c r="B12" s="212"/>
      <c r="C12" s="213">
        <f>DATA!AE12</f>
        <v>53386.606969205837</v>
      </c>
      <c r="D12" s="214">
        <f>((DATA!AE12-DATA!Z12)/DATA!Z12)*100</f>
        <v>-0.93517843158513414</v>
      </c>
      <c r="E12" s="215">
        <f>IF('All ranks Constant $'!H11&gt;0,(('All ranks Constant $'!M11-'All ranks Constant $'!H11)/'All ranks Constant $'!H11)*100,"--")</f>
        <v>-7.0862621237416263</v>
      </c>
      <c r="F12" s="216">
        <f>IF(DATA!Z12&gt;0,(DATA!Z12/DATA!$Z$6)*100,"NA")</f>
        <v>91.997066625982129</v>
      </c>
      <c r="G12" s="217">
        <f>IF(DATA!AE12&gt;0,(DATA!AE12/DATA!$AE$6)*100,"NA")</f>
        <v>83.157212901341509</v>
      </c>
      <c r="H12" s="218">
        <f>DATA!CL12</f>
        <v>52518.762836185822</v>
      </c>
      <c r="I12" s="286">
        <f>IF(DATA!CG12&gt;0, ((DATA!CL12-DATA!CG12)/DATA!CG12)*100, "NA")</f>
        <v>3.2528457751727058</v>
      </c>
      <c r="J12" s="219">
        <f>IF('All ranks Constant $'!T11&gt;0,(('All ranks Constant $'!Y11-'All ranks Constant $'!T11)/'All ranks Constant $'!T11)*100,"NA")</f>
        <v>-3.1582786357040424</v>
      </c>
    </row>
    <row r="13" spans="1:19">
      <c r="A13" s="212" t="s">
        <v>12</v>
      </c>
      <c r="B13" s="212"/>
      <c r="C13" s="213">
        <f>DATA!AE13</f>
        <v>45327.931346661637</v>
      </c>
      <c r="D13" s="214">
        <f>((DATA!AE13-DATA!Z13)/DATA!Z13)*100</f>
        <v>4.0911641614190426</v>
      </c>
      <c r="E13" s="215">
        <f>IF('All ranks Constant $'!H12&gt;0,(('All ranks Constant $'!M12-'All ranks Constant $'!H12)/'All ranks Constant $'!H12)*100,"--")</f>
        <v>-2.3720126982769298</v>
      </c>
      <c r="F13" s="216">
        <f>IF(DATA!Z13&gt;0,(DATA!Z13/DATA!$Z$6)*100,"NA")</f>
        <v>74.338390743851278</v>
      </c>
      <c r="G13" s="217">
        <f>IF(DATA!AE13&gt;0,(DATA!AE13/DATA!$AE$6)*100,"NA")</f>
        <v>70.604682547927155</v>
      </c>
      <c r="H13" s="218" t="str">
        <f>DATA!CL13</f>
        <v>NA</v>
      </c>
      <c r="I13" s="286" t="str">
        <f>IF(DATA!CG13&gt;0, ((DATA!CL13-DATA!CG13)/DATA!CG13)*100, "NA")</f>
        <v>NA</v>
      </c>
      <c r="J13" s="219" t="str">
        <f>IF('All ranks Constant $'!T12&gt;0,(('All ranks Constant $'!Y12-'All ranks Constant $'!T12)/'All ranks Constant $'!T12)*100,"NA")</f>
        <v>NA</v>
      </c>
    </row>
    <row r="14" spans="1:19">
      <c r="A14" s="212" t="s">
        <v>31</v>
      </c>
      <c r="B14" s="212"/>
      <c r="C14" s="213">
        <f>DATA!AE14</f>
        <v>63505.970021413283</v>
      </c>
      <c r="D14" s="214">
        <f>((DATA!AE14-DATA!Z14)/DATA!Z14)*100</f>
        <v>-7.9068213986755289</v>
      </c>
      <c r="E14" s="215">
        <f>IF('All ranks Constant $'!H13&gt;0,(('All ranks Constant $'!M13-'All ranks Constant $'!H13)/'All ranks Constant $'!H13)*100,"--")</f>
        <v>-13.625025298757778</v>
      </c>
      <c r="F14" s="216">
        <f>IF(DATA!Z14&gt;0,(DATA!Z14/DATA!$Z$6)*100,"NA")</f>
        <v>117.71944687654484</v>
      </c>
      <c r="G14" s="217">
        <f>IF(DATA!AE14&gt;0,(DATA!AE14/DATA!$AE$6)*100,"NA")</f>
        <v>98.919556221713449</v>
      </c>
      <c r="H14" s="218" t="str">
        <f>DATA!CL14</f>
        <v>NA</v>
      </c>
      <c r="I14" s="286" t="str">
        <f>IF(DATA!CG14&gt;0, ((DATA!CL14-DATA!CG14)/DATA!CG14)*100, "NA")</f>
        <v>NA</v>
      </c>
      <c r="J14" s="219" t="str">
        <f>IF('All ranks Constant $'!T13&gt;0,(('All ranks Constant $'!Y13-'All ranks Constant $'!T13)/'All ranks Constant $'!T13)*100,"NA")</f>
        <v>NA</v>
      </c>
    </row>
    <row r="15" spans="1:19">
      <c r="A15" s="212" t="s">
        <v>13</v>
      </c>
      <c r="B15" s="212"/>
      <c r="C15" s="213">
        <f>DATA!AE15</f>
        <v>57858.900778483003</v>
      </c>
      <c r="D15" s="214">
        <f>((DATA!AE15-DATA!Z15)/DATA!Z15)*100</f>
        <v>4.6826221453136352</v>
      </c>
      <c r="E15" s="215">
        <f>IF('All ranks Constant $'!H14&gt;0,(('All ranks Constant $'!M14-'All ranks Constant $'!H14)/'All ranks Constant $'!H14)*100,"--")</f>
        <v>-1.8172792297221958</v>
      </c>
      <c r="F15" s="216">
        <f>IF(DATA!Z15&gt;0,(DATA!Z15/DATA!$Z$6)*100,"NA")</f>
        <v>94.353216034866421</v>
      </c>
      <c r="G15" s="217">
        <f>IF(DATA!AE15&gt;0,(DATA!AE15/DATA!$AE$6)*100,"NA")</f>
        <v>90.123444875400708</v>
      </c>
      <c r="H15" s="218" t="str">
        <f>DATA!CL15</f>
        <v>NA</v>
      </c>
      <c r="I15" s="286" t="str">
        <f>IF(DATA!CG15&gt;0, ((DATA!CL15-DATA!CG15)/DATA!CG15)*100, "NA")</f>
        <v>NA</v>
      </c>
      <c r="J15" s="219" t="str">
        <f>IF('All ranks Constant $'!T14&gt;0,(('All ranks Constant $'!Y14-'All ranks Constant $'!T14)/'All ranks Constant $'!T14)*100,"NA")</f>
        <v>NA</v>
      </c>
    </row>
    <row r="16" spans="1:19">
      <c r="A16" s="220" t="s">
        <v>14</v>
      </c>
      <c r="B16" s="220"/>
      <c r="C16" s="196">
        <f>DATA!AE16</f>
        <v>44345.195445609439</v>
      </c>
      <c r="D16" s="197">
        <f>((DATA!AE16-DATA!Z16)/DATA!Z16)*100</f>
        <v>-6.7788096262213831</v>
      </c>
      <c r="E16" s="198">
        <f>IF('All ranks Constant $'!H15&gt;0,(('All ranks Constant $'!M15-'All ranks Constant $'!H15)/'All ranks Constant $'!H15)*100,"--")</f>
        <v>-12.56705347295928</v>
      </c>
      <c r="F16" s="199">
        <f>IF(DATA!Z16&gt;0,(DATA!Z16/DATA!$Z$6)*100,"NA")</f>
        <v>81.206922205652333</v>
      </c>
      <c r="G16" s="221">
        <f>IF(DATA!AE16&gt;0,(DATA!AE16/DATA!$AE$6)*100,"NA")</f>
        <v>69.07393198727199</v>
      </c>
      <c r="H16" s="230">
        <f>DATA!CL16</f>
        <v>40692.530249607262</v>
      </c>
      <c r="I16" s="284">
        <f>IF(DATA!CG16&gt;0, ((DATA!CL16-DATA!CG16)/DATA!CG16)*100, "NA")</f>
        <v>-2.1357358091035188</v>
      </c>
      <c r="J16" s="202">
        <f>IF('All ranks Constant $'!T15&gt;0,(('All ranks Constant $'!Y15-'All ranks Constant $'!T15)/'All ranks Constant $'!T15)*100,"NA")</f>
        <v>-8.2122750889304275</v>
      </c>
    </row>
    <row r="17" spans="1:10">
      <c r="A17" s="220" t="s">
        <v>15</v>
      </c>
      <c r="B17" s="220"/>
      <c r="C17" s="196">
        <f>DATA!AE17</f>
        <v>53290.406779661018</v>
      </c>
      <c r="D17" s="197">
        <f>((DATA!AE17-DATA!Z17)/DATA!Z17)*100</f>
        <v>21.146458505484823</v>
      </c>
      <c r="E17" s="198">
        <f>IF('All ranks Constant $'!H16&gt;0,(('All ranks Constant $'!M16-'All ranks Constant $'!H16)/'All ranks Constant $'!H16)*100,"--")</f>
        <v>13.624292781288039</v>
      </c>
      <c r="F17" s="199">
        <f>IF(DATA!Z17&gt;0,(DATA!Z17/DATA!$Z$6)*100,"NA")</f>
        <v>75.092996413898192</v>
      </c>
      <c r="G17" s="221">
        <f>IF(DATA!AE17&gt;0,(DATA!AE17/DATA!$AE$6)*100,"NA")</f>
        <v>83.007367460747361</v>
      </c>
      <c r="H17" s="230">
        <f>DATA!CL17</f>
        <v>47600.67836990596</v>
      </c>
      <c r="I17" s="284">
        <f>IF(DATA!CG17&gt;0, ((DATA!CL17-DATA!CG17)/DATA!CG17)*100, "NA")</f>
        <v>16.77800939725741</v>
      </c>
      <c r="J17" s="202">
        <f>IF('All ranks Constant $'!T16&gt;0,(('All ranks Constant $'!Y16-'All ranks Constant $'!T16)/'All ranks Constant $'!T16)*100,"NA")</f>
        <v>9.5270872451401001</v>
      </c>
    </row>
    <row r="18" spans="1:10">
      <c r="A18" s="220" t="s">
        <v>16</v>
      </c>
      <c r="B18" s="220"/>
      <c r="C18" s="196">
        <f>DATA!AE18</f>
        <v>45120.192761757309</v>
      </c>
      <c r="D18" s="197">
        <f>((DATA!AE18-DATA!Z18)/DATA!Z18)*100</f>
        <v>6.0638545025547073</v>
      </c>
      <c r="E18" s="198">
        <f>IF('All ranks Constant $'!H17&gt;0,(('All ranks Constant $'!M17-'All ranks Constant $'!H17)/'All ranks Constant $'!H17)*100,"--")</f>
        <v>-0.5218096659045891</v>
      </c>
      <c r="F18" s="199">
        <f>IF(DATA!Z18&gt;0,(DATA!Z18/DATA!$Z$6)*100,"NA")</f>
        <v>72.621407550971512</v>
      </c>
      <c r="G18" s="221">
        <f>IF(DATA!AE18&gt;0,(DATA!AE18/DATA!$AE$6)*100,"NA")</f>
        <v>70.281100235556622</v>
      </c>
      <c r="H18" s="230">
        <f>DATA!CL18</f>
        <v>40799.500827814576</v>
      </c>
      <c r="I18" s="284">
        <f>IF(DATA!CG18&gt;0, ((DATA!CL18-DATA!CG18)/DATA!CG18)*100, "NA")</f>
        <v>5.4589206996683073</v>
      </c>
      <c r="J18" s="202">
        <f>IF('All ranks Constant $'!T17&gt;0,(('All ranks Constant $'!Y17-'All ranks Constant $'!T17)/'All ranks Constant $'!T17)*100,"NA")</f>
        <v>-1.0891822195921572</v>
      </c>
    </row>
    <row r="19" spans="1:10">
      <c r="A19" s="220" t="s">
        <v>17</v>
      </c>
      <c r="B19" s="220"/>
      <c r="C19" s="196">
        <f>DATA!AE19</f>
        <v>66377.249729945994</v>
      </c>
      <c r="D19" s="197">
        <f>((DATA!AE19-DATA!Z19)/DATA!Z19)*100</f>
        <v>10.399581225338054</v>
      </c>
      <c r="E19" s="198">
        <f>IF('All ranks Constant $'!H18&gt;0,(('All ranks Constant $'!M18-'All ranks Constant $'!H18)/'All ranks Constant $'!H18)*100,"--")</f>
        <v>3.54470526690202</v>
      </c>
      <c r="F19" s="199">
        <f>IF(DATA!Z19&gt;0,(DATA!Z19/DATA!$Z$6)*100,"NA")</f>
        <v>102.63912703708837</v>
      </c>
      <c r="G19" s="221">
        <f>IF(DATA!AE19&gt;0,(DATA!AE19/DATA!$AE$6)*100,"NA")</f>
        <v>103.39198164031107</v>
      </c>
      <c r="H19" s="230" t="str">
        <f>DATA!CL19</f>
        <v>NA</v>
      </c>
      <c r="I19" s="284" t="str">
        <f>IF(DATA!CG19&gt;0, ((DATA!CL19-DATA!CG19)/DATA!CG19)*100, "NA")</f>
        <v>NA</v>
      </c>
      <c r="J19" s="202" t="str">
        <f>IF('All ranks Constant $'!T18&gt;0,(('All ranks Constant $'!Y18-'All ranks Constant $'!T18)/'All ranks Constant $'!T18)*100,"NA")</f>
        <v>NA</v>
      </c>
    </row>
    <row r="20" spans="1:10">
      <c r="A20" s="222" t="s">
        <v>18</v>
      </c>
      <c r="B20" s="222"/>
      <c r="C20" s="213">
        <f>DATA!AE20</f>
        <v>49526.935705620701</v>
      </c>
      <c r="D20" s="214">
        <f>((DATA!AE20-DATA!Z20)/DATA!Z20)*100</f>
        <v>1.7803242333710592</v>
      </c>
      <c r="E20" s="215">
        <f>IF('All ranks Constant $'!H19&gt;0,(('All ranks Constant $'!M19-'All ranks Constant $'!H19)/'All ranks Constant $'!H19)*100,"--")</f>
        <v>-4.5393691013807498</v>
      </c>
      <c r="F20" s="216">
        <f>IF(DATA!Z20&gt;0,(DATA!Z20/DATA!$Z$6)*100,"NA")</f>
        <v>83.068955579758935</v>
      </c>
      <c r="G20" s="217">
        <f>IF(DATA!AE20&gt;0,(DATA!AE20/DATA!$AE$6)*100,"NA")</f>
        <v>77.145227438765247</v>
      </c>
      <c r="H20" s="218" t="str">
        <f>DATA!CL20</f>
        <v>NA</v>
      </c>
      <c r="I20" s="286" t="str">
        <f>IF(DATA!CG20&gt;0, ((DATA!CL20-DATA!CG20)/DATA!CG20)*100, "NA")</f>
        <v>NA</v>
      </c>
      <c r="J20" s="219" t="str">
        <f>IF('All ranks Constant $'!T19&gt;0,(('All ranks Constant $'!Y19-'All ranks Constant $'!T19)/'All ranks Constant $'!T19)*100,"NA")</f>
        <v>NA</v>
      </c>
    </row>
    <row r="21" spans="1:10">
      <c r="A21" s="222" t="s">
        <v>19</v>
      </c>
      <c r="B21" s="222"/>
      <c r="C21" s="213">
        <f>DATA!AE21</f>
        <v>49548.994984238394</v>
      </c>
      <c r="D21" s="214">
        <f>((DATA!AE21-DATA!Z21)/DATA!Z21)*100</f>
        <v>4.6149711467347618</v>
      </c>
      <c r="E21" s="215">
        <f>IF('All ranks Constant $'!H20&gt;0,(('All ranks Constant $'!M20-'All ranks Constant $'!H20)/'All ranks Constant $'!H20)*100,"--")</f>
        <v>-1.8807296761017229</v>
      </c>
      <c r="F21" s="216">
        <f>IF(DATA!Z21&gt;0,(DATA!Z21/DATA!$Z$6)*100,"NA")</f>
        <v>80.854115793311607</v>
      </c>
      <c r="G21" s="217">
        <f>IF(DATA!AE21&gt;0,(DATA!AE21/DATA!$AE$6)*100,"NA")</f>
        <v>77.179587894179079</v>
      </c>
      <c r="H21" s="218" t="str">
        <f>DATA!CL21</f>
        <v>NA</v>
      </c>
      <c r="I21" s="286" t="str">
        <f>IF(DATA!CG21&gt;0, ((DATA!CL21-DATA!CG21)/DATA!CG21)*100, "NA")</f>
        <v>NA</v>
      </c>
      <c r="J21" s="219" t="str">
        <f>IF('All ranks Constant $'!T20&gt;0,(('All ranks Constant $'!Y20-'All ranks Constant $'!T20)/'All ranks Constant $'!T20)*100,"NA")</f>
        <v>NA</v>
      </c>
    </row>
    <row r="22" spans="1:10">
      <c r="A22" s="222" t="s">
        <v>20</v>
      </c>
      <c r="B22" s="222"/>
      <c r="C22" s="213">
        <f>DATA!AE22</f>
        <v>46776.906682721252</v>
      </c>
      <c r="D22" s="214">
        <f>((DATA!AE22-DATA!Z22)/DATA!Z22)*100</f>
        <v>-5.7030623037153259</v>
      </c>
      <c r="E22" s="215">
        <f>IF('All ranks Constant $'!H21&gt;0,(('All ranks Constant $'!M21-'All ranks Constant $'!H21)/'All ranks Constant $'!H21)*100,"--")</f>
        <v>-11.558100918844119</v>
      </c>
      <c r="F22" s="216">
        <f>IF(DATA!Z22&gt;0,(DATA!Z22/DATA!$Z$6)*100,"NA")</f>
        <v>84.682765305045933</v>
      </c>
      <c r="G22" s="217">
        <f>IF(DATA!AE22&gt;0,(DATA!AE22/DATA!$AE$6)*100,"NA")</f>
        <v>72.861667161671278</v>
      </c>
      <c r="H22" s="218" t="str">
        <f>DATA!CL22</f>
        <v>NA</v>
      </c>
      <c r="I22" s="299" t="str">
        <f>DATA!CL22</f>
        <v>NA</v>
      </c>
      <c r="J22" s="299" t="str">
        <f>'All ranks Constant $'!Y21</f>
        <v>NA</v>
      </c>
    </row>
    <row r="23" spans="1:10">
      <c r="A23" s="222" t="s">
        <v>21</v>
      </c>
      <c r="B23" s="222"/>
      <c r="C23" s="213">
        <f>DATA!AE23</f>
        <v>49720.439785470502</v>
      </c>
      <c r="D23" s="214">
        <f>((DATA!AE23-DATA!Z23)/DATA!Z23)*100</f>
        <v>3.4165183701580295</v>
      </c>
      <c r="E23" s="215">
        <f>IF('All ranks Constant $'!H22&gt;0,(('All ranks Constant $'!M22-'All ranks Constant $'!H22)/'All ranks Constant $'!H22)*100,"--")</f>
        <v>-3.004768718185125</v>
      </c>
      <c r="F23" s="216">
        <f>IF(DATA!Z23&gt;0,(DATA!Z23/DATA!$Z$6)*100,"NA")</f>
        <v>82.074107812949876</v>
      </c>
      <c r="G23" s="217">
        <f>IF(DATA!AE23&gt;0,(DATA!AE23/DATA!$AE$6)*100,"NA")</f>
        <v>77.446637490440366</v>
      </c>
      <c r="H23" s="218" t="s">
        <v>28</v>
      </c>
      <c r="I23" s="286" t="str">
        <f>IF(DATA!CG23&gt;0, ((DATA!CL23-DATA!CG23)/DATA!CG23)*100, "NA")</f>
        <v>NA</v>
      </c>
      <c r="J23" s="219" t="str">
        <f>IF('All ranks Constant $'!T22&gt;0,(('All ranks Constant $'!Y22-'All ranks Constant $'!T22)/'All ranks Constant $'!T22)*100,"NA")</f>
        <v>NA</v>
      </c>
    </row>
    <row r="24" spans="1:10">
      <c r="A24" s="220" t="s">
        <v>22</v>
      </c>
      <c r="B24" s="220"/>
      <c r="C24" s="196">
        <f>DATA!AE24</f>
        <v>52369.175163096821</v>
      </c>
      <c r="D24" s="197">
        <f>((DATA!AE24-DATA!Z24)/DATA!Z24)*100</f>
        <v>13.72734221822178</v>
      </c>
      <c r="E24" s="198">
        <f>IF('All ranks Constant $'!H23&gt;0,(('All ranks Constant $'!M23-'All ranks Constant $'!H23)/'All ranks Constant $'!H23)*100,"--")</f>
        <v>6.6658405772210632</v>
      </c>
      <c r="F24" s="199">
        <f>IF(DATA!Z24&gt;0,(DATA!Z24/DATA!$Z$6)*100,"NA")</f>
        <v>78.608944590932921</v>
      </c>
      <c r="G24" s="221">
        <f>IF(DATA!AE24&gt;0,(DATA!AE24/DATA!$AE$6)*100,"NA")</f>
        <v>81.572418547169391</v>
      </c>
      <c r="H24" s="230" t="str">
        <f>DATA!CL24</f>
        <v>NA</v>
      </c>
      <c r="I24" s="300" t="str">
        <f>DATA!CL24</f>
        <v>NA</v>
      </c>
      <c r="J24" s="300" t="str">
        <f>'All ranks Constant $'!Y23</f>
        <v>NA</v>
      </c>
    </row>
    <row r="25" spans="1:10">
      <c r="A25" s="220" t="s">
        <v>23</v>
      </c>
      <c r="B25" s="220"/>
      <c r="C25" s="196">
        <f>DATA!AE25</f>
        <v>58068.56873258602</v>
      </c>
      <c r="D25" s="197">
        <f>((DATA!AE25-DATA!Z25)/DATA!Z25)*100</f>
        <v>9.1821560312490469</v>
      </c>
      <c r="E25" s="198">
        <f>IF('All ranks Constant $'!H24&gt;0,(('All ranks Constant $'!M24-'All ranks Constant $'!H24)/'All ranks Constant $'!H24)*100,"--")</f>
        <v>2.4028718332303032</v>
      </c>
      <c r="F25" s="199">
        <f>IF(DATA!Z25&gt;0,(DATA!Z25/DATA!$Z$6)*100,"NA")</f>
        <v>90.79262598502271</v>
      </c>
      <c r="G25" s="221">
        <f>IF(DATA!AE25&gt;0,(DATA!AE25/DATA!$AE$6)*100,"NA")</f>
        <v>90.450032453966813</v>
      </c>
      <c r="H25" s="230" t="str">
        <f>DATA!CL25</f>
        <v>NA</v>
      </c>
      <c r="I25" s="284" t="str">
        <f>IF(DATA!CG25&gt;0, ((DATA!CL25-DATA!CG25)/DATA!CG25)*100, "NA")</f>
        <v>NA</v>
      </c>
      <c r="J25" s="202" t="str">
        <f>IF('All ranks Constant $'!T24&gt;0,(('All ranks Constant $'!Y24-'All ranks Constant $'!T24)/'All ranks Constant $'!T24)*100,"NA")</f>
        <v>NA</v>
      </c>
    </row>
    <row r="26" spans="1:10">
      <c r="A26" s="220" t="s">
        <v>24</v>
      </c>
      <c r="B26" s="220"/>
      <c r="C26" s="196">
        <f>DATA!AE26</f>
        <v>63288.147832369941</v>
      </c>
      <c r="D26" s="197">
        <f>((DATA!AE26-DATA!Z26)/DATA!Z26)*100</f>
        <v>8.3267779933389789</v>
      </c>
      <c r="E26" s="198">
        <f>IF('All ranks Constant $'!H25&gt;0,(('All ranks Constant $'!M25-'All ranks Constant $'!H25)/'All ranks Constant $'!H25)*100,"--")</f>
        <v>1.6006055035564775</v>
      </c>
      <c r="F26" s="199">
        <f>IF(DATA!Z26&gt;0,(DATA!Z26/DATA!$Z$6)*100,"NA")</f>
        <v>99.735020605308094</v>
      </c>
      <c r="G26" s="221">
        <f>IF(DATA!AE26&gt;0,(DATA!AE26/DATA!$AE$6)*100,"NA")</f>
        <v>98.580267265602018</v>
      </c>
      <c r="H26" s="230" t="str">
        <f>DATA!CL26</f>
        <v>NA</v>
      </c>
      <c r="I26" s="284" t="str">
        <f>IF(DATA!CG26&gt;0, ((DATA!CL26-DATA!CG26)/DATA!CG26)*100, "NA")</f>
        <v>NA</v>
      </c>
      <c r="J26" s="202" t="str">
        <f>IF('All ranks Constant $'!T25&gt;0,(('All ranks Constant $'!Y25-'All ranks Constant $'!T25)/'All ranks Constant $'!T25)*100,"NA")</f>
        <v>NA</v>
      </c>
    </row>
    <row r="27" spans="1:10">
      <c r="A27" s="223" t="s">
        <v>25</v>
      </c>
      <c r="B27" s="223"/>
      <c r="C27" s="224">
        <f>DATA!AE27</f>
        <v>46119.622192197261</v>
      </c>
      <c r="D27" s="192">
        <f>((DATA!AE27-DATA!Z27)/DATA!Z27)*100</f>
        <v>-2.315434756429354</v>
      </c>
      <c r="E27" s="225">
        <f>IF('All ranks Constant $'!H26&gt;0,(('All ranks Constant $'!M26-'All ranks Constant $'!H26)/'All ranks Constant $'!H26)*100,"--")</f>
        <v>-8.3808162584811363</v>
      </c>
      <c r="F27" s="226">
        <f>IF(DATA!Z27&gt;0,(DATA!Z27/DATA!$Z$6)*100,"NA")</f>
        <v>80.597378214349561</v>
      </c>
      <c r="G27" s="227">
        <f>IF(DATA!AE27&gt;0,(DATA!AE27/DATA!$AE$6)*100,"NA")</f>
        <v>71.837853336102981</v>
      </c>
      <c r="H27" s="281">
        <f>DATA!CL27</f>
        <v>48933.32608695652</v>
      </c>
      <c r="I27" s="284" t="str">
        <f>IF(DATA!CG27&gt;0, ((DATA!CL27-DATA!CG27)/DATA!CG27)*100, "NA")</f>
        <v>NA</v>
      </c>
      <c r="J27" s="303" t="str">
        <f>IF('All ranks Constant $'!T26&gt;0,(('All ranks Constant $'!Y26-'All ranks Constant $'!T26)/'All ranks Constant $'!T26)*100,"NA")</f>
        <v>NA</v>
      </c>
    </row>
    <row r="28" spans="1:10">
      <c r="A28" s="195" t="s">
        <v>72</v>
      </c>
      <c r="B28" s="195"/>
      <c r="C28" s="228">
        <f>DATA!AE7</f>
        <v>73086.65126140666</v>
      </c>
      <c r="D28" s="229">
        <f>((DATA!AE7-DATA!Z7)/DATA!Z7)*100</f>
        <v>8.8615413651780166</v>
      </c>
      <c r="E28" s="198">
        <f>IF('All ranks Constant $'!H6&gt;0,(('All ranks Constant $'!M6-'All ranks Constant $'!H6)/'All ranks Constant $'!H6)*100,"--")</f>
        <v>2.102164613745372</v>
      </c>
      <c r="F28" s="199">
        <f>IF(DATA!Z7&gt;0,(DATA!Z7/DATA!$Z$6)*100,"NA")</f>
        <v>114.61057887039334</v>
      </c>
      <c r="G28" s="221">
        <f>IF(DATA!AE7&gt;0,(DATA!AE7/DATA!$AE$6)*100,"NA")</f>
        <v>113.84282621101185</v>
      </c>
      <c r="H28" s="230">
        <f>DATA!CL7</f>
        <v>97596.031764705884</v>
      </c>
      <c r="I28" s="287" t="str">
        <f>IF(DATA!CG28&gt;0, ((DATA!CL28-DATA!CG28)/DATA!CG28)*100, "NA")</f>
        <v>NA</v>
      </c>
      <c r="J28" s="202" t="str">
        <f>IF('All ranks Constant $'!T27&gt;0,(('All ranks Constant $'!Y27-'All ranks Constant $'!T27)/'All ranks Constant $'!T27)*100,"NA")</f>
        <v>NA</v>
      </c>
    </row>
    <row r="29" spans="1:10">
      <c r="A29" s="195"/>
      <c r="B29" s="195"/>
      <c r="C29" s="228"/>
      <c r="D29" s="197"/>
      <c r="E29" s="198"/>
      <c r="F29" s="199"/>
      <c r="G29" s="231"/>
      <c r="H29" s="210"/>
      <c r="I29" s="285"/>
      <c r="J29" s="211"/>
    </row>
    <row r="30" spans="1:10">
      <c r="A30" s="232" t="s">
        <v>73</v>
      </c>
      <c r="B30" s="233"/>
      <c r="C30" s="213">
        <f>DATA!AE29</f>
        <v>67458.75</v>
      </c>
      <c r="D30" s="214">
        <f>((DATA!AE29-DATA!Z29)/DATA!Z29)*100</f>
        <v>5.5253891989107098</v>
      </c>
      <c r="E30" s="215">
        <f>IF('All ranks Constant $'!H28&gt;0,(('All ranks Constant $'!M28-'All ranks Constant $'!H28)/'All ranks Constant $'!H28)*100,"--")</f>
        <v>-1.0268408493876799</v>
      </c>
      <c r="F30" s="216">
        <f>IF(DATA!Z29&gt;0,(DATA!Z29/DATA!$Z$6)*100,"NA")</f>
        <v>109.12957117454651</v>
      </c>
      <c r="G30" s="234">
        <f>IF(DATA!AE29&gt;0,(DATA!AE29/DATA!$AE$6)*100,"NA")</f>
        <v>105.07657171477702</v>
      </c>
      <c r="H30" s="218" t="str">
        <f>DATA!CL29</f>
        <v>NA</v>
      </c>
      <c r="I30" s="286" t="str">
        <f>IF(DATA!CG30&gt;0, ((DATA!CL30-DATA!CG30)/DATA!CG30)*100, "NA")</f>
        <v>NA</v>
      </c>
      <c r="J30" s="219" t="str">
        <f>IF('All ranks Constant $'!T29&gt;0,(('All ranks Constant $'!Y29-'All ranks Constant $'!T29)/'All ranks Constant $'!T29)*100,"NA")</f>
        <v>NA</v>
      </c>
    </row>
    <row r="31" spans="1:10">
      <c r="A31" s="212" t="s">
        <v>74</v>
      </c>
      <c r="B31" s="212"/>
      <c r="C31" s="235">
        <f>DATA!AE30</f>
        <v>62594.258326503237</v>
      </c>
      <c r="D31" s="214">
        <f>((DATA!AE30-DATA!Z30)/DATA!Z30)*100</f>
        <v>-6.4543016398002573</v>
      </c>
      <c r="E31" s="215">
        <f>IF('All ranks Constant $'!H29&gt;0,(('All ranks Constant $'!M29-'All ranks Constant $'!H29)/'All ranks Constant $'!H29)*100,"--")</f>
        <v>-12.262694675237498</v>
      </c>
      <c r="F31" s="216">
        <f>IF(DATA!Z30&gt;0,(DATA!Z30/DATA!$Z$6)*100,"NA")</f>
        <v>114.22779621153116</v>
      </c>
      <c r="G31" s="217">
        <f>IF(DATA!AE30&gt;0,(DATA!AE30/DATA!$AE$6)*100,"NA")</f>
        <v>97.499435936451491</v>
      </c>
      <c r="H31" s="218" t="str">
        <f>DATA!CL30</f>
        <v>NA</v>
      </c>
      <c r="I31" s="286" t="str">
        <f>IF(DATA!CG31&gt;0, ((DATA!CL31-DATA!CG31)/DATA!CG31)*100, "NA")</f>
        <v>NA</v>
      </c>
      <c r="J31" s="219" t="str">
        <f>IF('All ranks Constant $'!T30&gt;0,(('All ranks Constant $'!Y30-'All ranks Constant $'!T30)/'All ranks Constant $'!T30)*100,"NA")</f>
        <v>NA</v>
      </c>
    </row>
    <row r="32" spans="1:10">
      <c r="A32" s="212" t="s">
        <v>75</v>
      </c>
      <c r="B32" s="212"/>
      <c r="C32" s="235">
        <f>DATA!AE31</f>
        <v>81682.308424272967</v>
      </c>
      <c r="D32" s="214">
        <f>((DATA!AE31-DATA!Z31)/DATA!Z31)*100</f>
        <v>10.078930413259098</v>
      </c>
      <c r="E32" s="215">
        <f>IF('All ranks Constant $'!H30&gt;0,(('All ranks Constant $'!M30-'All ranks Constant $'!H30)/'All ranks Constant $'!H30)*100,"--")</f>
        <v>3.2439641457691462</v>
      </c>
      <c r="F32" s="216">
        <f>IF(DATA!Z31&gt;0,(DATA!Z31/DATA!$Z$6)*100,"NA")</f>
        <v>126.67325300564667</v>
      </c>
      <c r="G32" s="217">
        <f>IF(DATA!AE31&gt;0,(DATA!AE31/DATA!$AE$6)*100,"NA")</f>
        <v>127.23178148085539</v>
      </c>
      <c r="H32" s="218">
        <f>DATA!CL31</f>
        <v>97596.031764705884</v>
      </c>
      <c r="I32" s="286" t="str">
        <f>IF(DATA!CG32&gt;0, ((DATA!CL32-DATA!CG32)/DATA!CG32)*100, "NA")</f>
        <v>NA</v>
      </c>
      <c r="J32" s="219" t="str">
        <f>IF('All ranks Constant $'!T31&gt;0,(('All ranks Constant $'!Y31-'All ranks Constant $'!T31)/'All ranks Constant $'!T31)*100,"NA")</f>
        <v>NA</v>
      </c>
    </row>
    <row r="33" spans="1:10">
      <c r="A33" s="212" t="s">
        <v>76</v>
      </c>
      <c r="B33" s="212"/>
      <c r="C33" s="235">
        <f>DATA!AE32</f>
        <v>57745.912936200213</v>
      </c>
      <c r="D33" s="214">
        <f>((DATA!AE32-DATA!Z32)/DATA!Z32)*100</f>
        <v>17.452894760609194</v>
      </c>
      <c r="E33" s="215">
        <f>IF('All ranks Constant $'!H31&gt;0,(('All ranks Constant $'!M31-'All ranks Constant $'!H31)/'All ranks Constant $'!H31)*100,"--")</f>
        <v>10.160067961747835</v>
      </c>
      <c r="F33" s="216">
        <f>IF(DATA!Z32&gt;0,(DATA!Z32/DATA!$Z$6)*100,"NA")</f>
        <v>83.930275469202655</v>
      </c>
      <c r="G33" s="217">
        <f>IF(DATA!AE32&gt;0,(DATA!AE32/DATA!$AE$6)*100,"NA")</f>
        <v>89.947450284446589</v>
      </c>
      <c r="H33" s="218" t="str">
        <f>DATA!CL32</f>
        <v>NA</v>
      </c>
      <c r="I33" s="286" t="str">
        <f>IF(DATA!CG33&gt;0, ((DATA!CL33-DATA!CG33)/DATA!CG33)*100, "NA")</f>
        <v>NA</v>
      </c>
      <c r="J33" s="219" t="str">
        <f>IF('All ranks Constant $'!T32&gt;0,(('All ranks Constant $'!Y32-'All ranks Constant $'!T32)/'All ranks Constant $'!T32)*100,"NA")</f>
        <v>NA</v>
      </c>
    </row>
    <row r="34" spans="1:10">
      <c r="A34" s="220" t="s">
        <v>77</v>
      </c>
      <c r="B34" s="220"/>
      <c r="C34" s="228">
        <f>DATA!AE33</f>
        <v>74474.86112759645</v>
      </c>
      <c r="D34" s="197">
        <f>((DATA!AE33-DATA!Z33)/DATA!Z33)*100</f>
        <v>12.865818217937603</v>
      </c>
      <c r="E34" s="198">
        <f>IF('All ranks Constant $'!H32&gt;0,(('All ranks Constant $'!M32-'All ranks Constant $'!H32)/'All ranks Constant $'!H32)*100,"--")</f>
        <v>5.8578098972159749</v>
      </c>
      <c r="F34" s="199">
        <f>IF(DATA!Z33&gt;0,(DATA!Z33/DATA!$Z$6)*100,"NA")</f>
        <v>112.64408443487268</v>
      </c>
      <c r="G34" s="221">
        <f>IF(DATA!AE33&gt;0,(DATA!AE33/DATA!$AE$6)*100,"NA")</f>
        <v>116.00515998624267</v>
      </c>
      <c r="H34" s="230" t="str">
        <f>DATA!CL33</f>
        <v>NA</v>
      </c>
      <c r="I34" s="284" t="str">
        <f>IF(DATA!CG34&gt;0, ((DATA!CL34-DATA!CG34)/DATA!CG34)*100, "NA")</f>
        <v>NA</v>
      </c>
      <c r="J34" s="202" t="str">
        <f>IF('All ranks Constant $'!T33&gt;0,(('All ranks Constant $'!Y33-'All ranks Constant $'!T33)/'All ranks Constant $'!T33)*100,"NA")</f>
        <v>NA</v>
      </c>
    </row>
    <row r="35" spans="1:10">
      <c r="A35" s="220" t="s">
        <v>78</v>
      </c>
      <c r="B35" s="220"/>
      <c r="C35" s="228">
        <f>DATA!AE34</f>
        <v>53442.556137410975</v>
      </c>
      <c r="D35" s="197">
        <f>((DATA!AE34-DATA!Z34)/DATA!Z34)*100</f>
        <v>9.8328260362073134</v>
      </c>
      <c r="E35" s="198">
        <f>IF('All ranks Constant $'!H33&gt;0,(('All ranks Constant $'!M33-'All ranks Constant $'!H33)/'All ranks Constant $'!H33)*100,"--")</f>
        <v>3.0131407594493371</v>
      </c>
      <c r="F35" s="199">
        <f>IF(DATA!Z34&gt;0,(DATA!Z34/DATA!$Z$6)*100,"NA")</f>
        <v>83.064639683465373</v>
      </c>
      <c r="G35" s="221">
        <f>IF(DATA!AE34&gt;0,(DATA!AE34/DATA!$AE$6)*100,"NA")</f>
        <v>83.244361666850651</v>
      </c>
      <c r="H35" s="230" t="str">
        <f>DATA!CL34</f>
        <v>NA</v>
      </c>
      <c r="I35" s="284" t="str">
        <f>IF(DATA!CG35&gt;0, ((DATA!CL35-DATA!CG35)/DATA!CG35)*100, "NA")</f>
        <v>NA</v>
      </c>
      <c r="J35" s="202" t="str">
        <f>IF('All ranks Constant $'!T34&gt;0,(('All ranks Constant $'!Y34-'All ranks Constant $'!T34)/'All ranks Constant $'!T34)*100,"NA")</f>
        <v>NA</v>
      </c>
    </row>
    <row r="36" spans="1:10">
      <c r="A36" s="220" t="s">
        <v>79</v>
      </c>
      <c r="B36" s="220"/>
      <c r="C36" s="228">
        <f>DATA!AE35</f>
        <v>47044.585034013609</v>
      </c>
      <c r="D36" s="197">
        <f>((DATA!AE35-DATA!Z35)/DATA!Z35)*100</f>
        <v>12.675336175861879</v>
      </c>
      <c r="E36" s="198">
        <f>IF('All ranks Constant $'!H34&gt;0,(('All ranks Constant $'!M34-'All ranks Constant $'!H34)/'All ranks Constant $'!H34)*100,"--")</f>
        <v>5.6791551714782802</v>
      </c>
      <c r="F36" s="199">
        <f>IF(DATA!Z35&gt;0,(DATA!Z35/DATA!$Z$6)*100,"NA")</f>
        <v>71.275767306681033</v>
      </c>
      <c r="G36" s="221">
        <f>IF(DATA!AE35&gt;0,(DATA!AE35/DATA!$AE$6)*100,"NA")</f>
        <v>73.278614162261491</v>
      </c>
      <c r="H36" s="230" t="str">
        <f>DATA!CL35</f>
        <v>NA</v>
      </c>
      <c r="I36" s="284" t="str">
        <f>IF(DATA!CG36&gt;0, ((DATA!CL36-DATA!CG36)/DATA!CG36)*100, "NA")</f>
        <v>NA</v>
      </c>
      <c r="J36" s="202" t="str">
        <f>IF('All ranks Constant $'!T35&gt;0,(('All ranks Constant $'!Y35-'All ranks Constant $'!T35)/'All ranks Constant $'!T35)*100,"NA")</f>
        <v>NA</v>
      </c>
    </row>
    <row r="37" spans="1:10">
      <c r="A37" s="220" t="s">
        <v>80</v>
      </c>
      <c r="B37" s="220"/>
      <c r="C37" s="228">
        <f>DATA!AE36</f>
        <v>63672.81566309568</v>
      </c>
      <c r="D37" s="197">
        <f>((DATA!AE36-DATA!Z36)/DATA!Z36)*100</f>
        <v>4.038564427448069</v>
      </c>
      <c r="E37" s="198">
        <f>IF('All ranks Constant $'!H35&gt;0,(('All ranks Constant $'!M35-'All ranks Constant $'!H35)/'All ranks Constant $'!H35)*100,"--")</f>
        <v>-2.4213464356941379</v>
      </c>
      <c r="F37" s="199">
        <f>IF(DATA!Z36&gt;0,(DATA!Z36/DATA!$Z$6)*100,"NA")</f>
        <v>104.47703182929358</v>
      </c>
      <c r="G37" s="221">
        <f>IF(DATA!AE36&gt;0,(DATA!AE36/DATA!$AE$6)*100,"NA")</f>
        <v>99.179441974614875</v>
      </c>
      <c r="H37" s="230" t="str">
        <f>DATA!CL36</f>
        <v>NA</v>
      </c>
      <c r="I37" s="284" t="str">
        <f>IF(DATA!CG37&gt;0, ((DATA!CL37-DATA!CG37)/DATA!CG37)*100, "NA")</f>
        <v>NA</v>
      </c>
      <c r="J37" s="202" t="str">
        <f>IF('All ranks Constant $'!T36&gt;0,(('All ranks Constant $'!Y36-'All ranks Constant $'!T36)/'All ranks Constant $'!T36)*100,"NA")</f>
        <v>NA</v>
      </c>
    </row>
    <row r="38" spans="1:10">
      <c r="A38" s="222" t="s">
        <v>81</v>
      </c>
      <c r="B38" s="222"/>
      <c r="C38" s="235">
        <f>DATA!AE37</f>
        <v>51512.71659199753</v>
      </c>
      <c r="D38" s="214">
        <f>((DATA!AE37-DATA!Z37)/DATA!Z37)*100</f>
        <v>8.5388444597856541</v>
      </c>
      <c r="E38" s="215">
        <f>IF('All ranks Constant $'!H36&gt;0,(('All ranks Constant $'!M36-'All ranks Constant $'!H36)/'All ranks Constant $'!H36)*100,"--")</f>
        <v>1.7995044443087513</v>
      </c>
      <c r="F38" s="216">
        <f>IF(DATA!Z37&gt;0,(DATA!Z37/DATA!$Z$6)*100,"NA")</f>
        <v>81.019653535489226</v>
      </c>
      <c r="G38" s="217">
        <f>IF(DATA!AE37&gt;0,(DATA!AE37/DATA!$AE$6)*100,"NA")</f>
        <v>80.238362839542873</v>
      </c>
      <c r="H38" s="218" t="str">
        <f>DATA!CL37</f>
        <v>NA</v>
      </c>
      <c r="I38" s="286" t="str">
        <f>IF(DATA!CG38&gt;0, ((DATA!CL38-DATA!CG38)/DATA!CG38)*100, "NA")</f>
        <v>NA</v>
      </c>
      <c r="J38" s="219" t="str">
        <f>IF('All ranks Constant $'!T37&gt;0,(('All ranks Constant $'!Y37-'All ranks Constant $'!T37)/'All ranks Constant $'!T37)*100,"NA")</f>
        <v>NA</v>
      </c>
    </row>
    <row r="39" spans="1:10">
      <c r="A39" s="222" t="s">
        <v>82</v>
      </c>
      <c r="B39" s="222"/>
      <c r="C39" s="235">
        <f>DATA!AE38</f>
        <v>65393.610277136264</v>
      </c>
      <c r="D39" s="214">
        <f>((DATA!AE38-DATA!Z38)/DATA!Z38)*100</f>
        <v>9.3807887149158429</v>
      </c>
      <c r="E39" s="215">
        <f>IF('All ranks Constant $'!H37&gt;0,(('All ranks Constant $'!M37-'All ranks Constant $'!H37)/'All ranks Constant $'!H37)*100,"--")</f>
        <v>2.5891711149700787</v>
      </c>
      <c r="F39" s="216">
        <f>IF(DATA!Z38&gt;0,(DATA!Z38/DATA!$Z$6)*100,"NA")</f>
        <v>102.05995812870626</v>
      </c>
      <c r="G39" s="217">
        <f>IF(DATA!AE38&gt;0,(DATA!AE38/DATA!$AE$6)*100,"NA")</f>
        <v>101.85982366963053</v>
      </c>
      <c r="H39" s="218" t="str">
        <f>DATA!CL38</f>
        <v>NA</v>
      </c>
      <c r="I39" s="286" t="str">
        <f>IF(DATA!CG39&gt;0, ((DATA!CL39-DATA!CG39)/DATA!CG39)*100, "NA")</f>
        <v>NA</v>
      </c>
      <c r="J39" s="219" t="str">
        <f>IF('All ranks Constant $'!T38&gt;0,(('All ranks Constant $'!Y38-'All ranks Constant $'!T38)/'All ranks Constant $'!T38)*100,"NA")</f>
        <v>NA</v>
      </c>
    </row>
    <row r="40" spans="1:10">
      <c r="A40" s="222" t="s">
        <v>83</v>
      </c>
      <c r="B40" s="222"/>
      <c r="C40" s="235">
        <f>DATA!AE39</f>
        <v>55536.654166666667</v>
      </c>
      <c r="D40" s="214">
        <f>((DATA!AE39-DATA!Z39)/DATA!Z39)*100</f>
        <v>14.501859200731252</v>
      </c>
      <c r="E40" s="215">
        <f>IF('All ranks Constant $'!H38&gt;0,(('All ranks Constant $'!M38-'All ranks Constant $'!H38)/'All ranks Constant $'!H38)*100,"--")</f>
        <v>7.3922666359799534</v>
      </c>
      <c r="F40" s="216">
        <f>IF(DATA!Z39&gt;0,(DATA!Z39/DATA!$Z$6)*100,"NA")</f>
        <v>82.799610751584382</v>
      </c>
      <c r="G40" s="217">
        <f>IF(DATA!AE39&gt;0,(DATA!AE39/DATA!$AE$6)*100,"NA")</f>
        <v>86.506216381752111</v>
      </c>
      <c r="H40" s="218" t="str">
        <f>DATA!CL39</f>
        <v>NA</v>
      </c>
      <c r="I40" s="286" t="str">
        <f>IF(DATA!CG40&gt;0, ((DATA!CL40-DATA!CG40)/DATA!CG40)*100, "NA")</f>
        <v>NA</v>
      </c>
      <c r="J40" s="219" t="str">
        <f>IF('All ranks Constant $'!T39&gt;0,(('All ranks Constant $'!Y39-'All ranks Constant $'!T39)/'All ranks Constant $'!T39)*100,"NA")</f>
        <v>NA</v>
      </c>
    </row>
    <row r="41" spans="1:10">
      <c r="A41" s="222" t="s">
        <v>84</v>
      </c>
      <c r="B41" s="222"/>
      <c r="C41" s="235">
        <f>DATA!AE40</f>
        <v>61015.766828909909</v>
      </c>
      <c r="D41" s="214">
        <f>((DATA!AE40-DATA!Z40)/DATA!Z40)*100</f>
        <v>10.169396925519649</v>
      </c>
      <c r="E41" s="215">
        <f>IF('All ranks Constant $'!H39&gt;0,(('All ranks Constant $'!M39-'All ranks Constant $'!H39)/'All ranks Constant $'!H39)*100,"--")</f>
        <v>3.3288134562880307</v>
      </c>
      <c r="F41" s="216">
        <f>IF(DATA!Z40&gt;0,(DATA!Z40/DATA!$Z$6)*100,"NA")</f>
        <v>94.545796165359803</v>
      </c>
      <c r="G41" s="217">
        <f>IF(DATA!AE40&gt;0,(DATA!AE40/DATA!$AE$6)*100,"NA")</f>
        <v>95.040711530084167</v>
      </c>
      <c r="H41" s="218" t="str">
        <f>DATA!CL40</f>
        <v>NA</v>
      </c>
      <c r="I41" s="286" t="str">
        <f>IF(DATA!CG41&gt;0, ((DATA!CL41-DATA!CG41)/DATA!CG41)*100, "NA")</f>
        <v>NA</v>
      </c>
      <c r="J41" s="219" t="str">
        <f>IF('All ranks Constant $'!T40&gt;0,(('All ranks Constant $'!Y40-'All ranks Constant $'!T40)/'All ranks Constant $'!T40)*100,"NA")</f>
        <v>NA</v>
      </c>
    </row>
    <row r="42" spans="1:10">
      <c r="A42" s="236" t="s">
        <v>85</v>
      </c>
      <c r="B42" s="236"/>
      <c r="C42" s="237">
        <f>DATA!AE41</f>
        <v>57520.2824551874</v>
      </c>
      <c r="D42" s="238">
        <f>((DATA!AE41-DATA!Z41)/DATA!Z41)*100</f>
        <v>-0.93351580700658032</v>
      </c>
      <c r="E42" s="239">
        <f>IF('All ranks Constant $'!H40&gt;0,(('All ranks Constant $'!M40-'All ranks Constant $'!H40)/'All ranks Constant $'!H40)*100,"--")</f>
        <v>-7.0847027340225202</v>
      </c>
      <c r="F42" s="240">
        <f>IF(DATA!Z41&gt;0,(DATA!Z41/DATA!$Z$6)*100,"NA")</f>
        <v>99.118650681654486</v>
      </c>
      <c r="G42" s="241">
        <f>IF(DATA!AE41&gt;0,(DATA!AE41/DATA!$AE$6)*100,"NA")</f>
        <v>89.595998806036718</v>
      </c>
      <c r="H42" s="282" t="str">
        <f>DATA!CL41</f>
        <v>NA</v>
      </c>
      <c r="I42" s="286" t="str">
        <f>IF(DATA!CG42&gt;0, ((DATA!CL42-DATA!CG42)/DATA!CG42)*100, "NA")</f>
        <v>NA</v>
      </c>
      <c r="J42" s="246" t="str">
        <f>IF('All ranks Constant $'!T41&gt;0,(('All ranks Constant $'!Y41-'All ranks Constant $'!T41)/'All ranks Constant $'!T41)*100,"NA")</f>
        <v>NA</v>
      </c>
    </row>
    <row r="43" spans="1:10">
      <c r="A43" s="195" t="s">
        <v>86</v>
      </c>
      <c r="B43" s="195"/>
      <c r="C43" s="242">
        <f>DATA!AE8</f>
        <v>66708.312714241198</v>
      </c>
      <c r="D43" s="197">
        <f>((DATA!AE8-DATA!Z8)/DATA!Z8)*100</f>
        <v>9.6169109995940243</v>
      </c>
      <c r="E43" s="198">
        <f>IF('All ranks Constant $'!H7&gt;0,(('All ranks Constant $'!M7-'All ranks Constant $'!H7)/'All ranks Constant $'!H7)*100,"--")</f>
        <v>2.810632212037516</v>
      </c>
      <c r="F43" s="199">
        <f>IF(DATA!Z8&gt;0,(DATA!Z8/DATA!$Z$6)*100,"NA")</f>
        <v>103.88755331123501</v>
      </c>
      <c r="G43" s="243">
        <f>IF(DATA!AE8&gt;0,(DATA!AE8/DATA!$AE$6)*100,"NA")</f>
        <v>103.90765919750568</v>
      </c>
      <c r="H43" s="244">
        <f>DATA!CL8</f>
        <v>43693.5</v>
      </c>
      <c r="I43" s="288" t="str">
        <f>IF(DATA!CG43&gt;0, ((DATA!CL43-DATA!CG43)/DATA!CG43)*100, "NA")</f>
        <v>NA</v>
      </c>
      <c r="J43" s="202" t="str">
        <f>IF('All ranks Constant $'!T42&gt;0,(('All ranks Constant $'!Y42-'All ranks Constant $'!T42)/'All ranks Constant $'!T42)*100,"NA")</f>
        <v>NA</v>
      </c>
    </row>
    <row r="44" spans="1:10">
      <c r="A44" s="195"/>
      <c r="B44" s="195"/>
      <c r="C44" s="242"/>
      <c r="D44" s="197"/>
      <c r="E44" s="198"/>
      <c r="F44" s="199"/>
      <c r="G44" s="243"/>
      <c r="H44" s="244"/>
      <c r="I44" s="289"/>
      <c r="J44" s="245"/>
    </row>
    <row r="45" spans="1:10">
      <c r="A45" s="212" t="s">
        <v>87</v>
      </c>
      <c r="B45" s="212"/>
      <c r="C45" s="235">
        <f>DATA!AE43</f>
        <v>76605.439543857923</v>
      </c>
      <c r="D45" s="214">
        <f>((DATA!AE43-DATA!Z43)/DATA!Z43)*100</f>
        <v>11.212737394013836</v>
      </c>
      <c r="E45" s="215">
        <f>IF('All ranks Constant $'!H42&gt;0,(('All ranks Constant $'!M42-'All ranks Constant $'!H42)/'All ranks Constant $'!H42)*100,"--")</f>
        <v>4.307371346673099</v>
      </c>
      <c r="F45" s="216">
        <f>IF(DATA!Z43&gt;0,(DATA!Z43/DATA!$Z$6)*100,"NA")</f>
        <v>117.58886538949129</v>
      </c>
      <c r="G45" s="217">
        <f>IF(DATA!AE43&gt;0,(DATA!AE43/DATA!$AE$6)*100,"NA")</f>
        <v>119.32383807841389</v>
      </c>
      <c r="H45" s="218" t="str">
        <f>DATA!CL43</f>
        <v>NA</v>
      </c>
      <c r="I45" s="286" t="str">
        <f>IF(DATA!CG45&gt;0, ((DATA!CL45-DATA!CG45)/DATA!CG45)*100, "NA")</f>
        <v>NA</v>
      </c>
      <c r="J45" s="219" t="str">
        <f>IF('All ranks Constant $'!T44&gt;0,(('All ranks Constant $'!Y44-'All ranks Constant $'!T44)/'All ranks Constant $'!T44)*100,"NA")</f>
        <v>NA</v>
      </c>
    </row>
    <row r="46" spans="1:10">
      <c r="A46" s="212" t="s">
        <v>88</v>
      </c>
      <c r="B46" s="212"/>
      <c r="C46" s="235">
        <f>DATA!AE44</f>
        <v>51564.081949651845</v>
      </c>
      <c r="D46" s="214">
        <f>((DATA!AE44-DATA!Z44)/DATA!Z44)*100</f>
        <v>19.674357771146131</v>
      </c>
      <c r="E46" s="215">
        <f>IF('All ranks Constant $'!H43&gt;0,(('All ranks Constant $'!M43-'All ranks Constant $'!H43)/'All ranks Constant $'!H43)*100,"--")</f>
        <v>12.243596994506319</v>
      </c>
      <c r="F46" s="216">
        <f>IF(DATA!Z44&gt;0,(DATA!Z44/DATA!$Z$6)*100,"NA")</f>
        <v>73.554171177682775</v>
      </c>
      <c r="G46" s="217">
        <f>IF(DATA!AE44&gt;0,(DATA!AE44/DATA!$AE$6)*100,"NA")</f>
        <v>80.318371669935061</v>
      </c>
      <c r="H46" s="302" t="str">
        <f>DATA!CL44</f>
        <v>NA</v>
      </c>
      <c r="I46" s="301" t="str">
        <f>DATA!CL46</f>
        <v>NA</v>
      </c>
      <c r="J46" s="301" t="str">
        <f>'All ranks Constant $'!Y45</f>
        <v>NA</v>
      </c>
    </row>
    <row r="47" spans="1:10">
      <c r="A47" s="212" t="s">
        <v>89</v>
      </c>
      <c r="B47" s="212"/>
      <c r="C47" s="235">
        <f>DATA!AE45</f>
        <v>58291.683750659708</v>
      </c>
      <c r="D47" s="214">
        <f>((DATA!AE45-DATA!Z45)/DATA!Z45)*100</f>
        <v>12.600024108238491</v>
      </c>
      <c r="E47" s="215">
        <f>IF('All ranks Constant $'!H44&gt;0,(('All ranks Constant $'!M44-'All ranks Constant $'!H44)/'All ranks Constant $'!H44)*100,"--")</f>
        <v>5.6085193433478464</v>
      </c>
      <c r="F47" s="216">
        <f>IF(DATA!Z45&gt;0,(DATA!Z45/DATA!$Z$6)*100,"NA")</f>
        <v>88.374961637066747</v>
      </c>
      <c r="G47" s="217">
        <f>IF(DATA!AE45&gt;0,(DATA!AE45/DATA!$AE$6)*100,"NA")</f>
        <v>90.797565742046771</v>
      </c>
      <c r="H47" s="218" t="str">
        <f>DATA!CL45</f>
        <v>NA</v>
      </c>
      <c r="I47" s="286" t="str">
        <f>IF(DATA!CG47&gt;0, ((DATA!CL47-DATA!CG47)/DATA!CG47)*100, "NA")</f>
        <v>NA</v>
      </c>
      <c r="J47" s="219" t="str">
        <f>IF('All ranks Constant $'!T46&gt;0,(('All ranks Constant $'!Y46-'All ranks Constant $'!T46)/'All ranks Constant $'!T46)*100,"NA")</f>
        <v>NA</v>
      </c>
    </row>
    <row r="48" spans="1:10">
      <c r="A48" s="212" t="s">
        <v>90</v>
      </c>
      <c r="B48" s="212"/>
      <c r="C48" s="235">
        <f>DATA!AE46</f>
        <v>51404.563911580975</v>
      </c>
      <c r="D48" s="214">
        <f>((DATA!AE46-DATA!Z46)/DATA!Z46)*100</f>
        <v>10.342587139328705</v>
      </c>
      <c r="E48" s="215">
        <f>IF('All ranks Constant $'!H45&gt;0,(('All ranks Constant $'!M45-'All ranks Constant $'!H45)/'All ranks Constant $'!H45)*100,"--")</f>
        <v>3.4912500293703799</v>
      </c>
      <c r="F48" s="216">
        <f>IF(DATA!Z46&gt;0,(DATA!Z46/DATA!$Z$6)*100,"NA")</f>
        <v>79.527922671597807</v>
      </c>
      <c r="G48" s="217">
        <f>IF(DATA!AE46&gt;0,(DATA!AE46/DATA!$AE$6)*100,"NA")</f>
        <v>80.069899699032035</v>
      </c>
      <c r="H48" s="218" t="str">
        <f>DATA!CL46</f>
        <v>NA</v>
      </c>
      <c r="I48" s="286" t="str">
        <f>IF(DATA!CG48&gt;0, ((DATA!CL48-DATA!CG48)/DATA!CG48)*100, "NA")</f>
        <v>NA</v>
      </c>
      <c r="J48" s="219" t="str">
        <f>IF('All ranks Constant $'!T47&gt;0,(('All ranks Constant $'!Y47-'All ranks Constant $'!T47)/'All ranks Constant $'!T47)*100,"NA")</f>
        <v>NA</v>
      </c>
    </row>
    <row r="49" spans="1:10">
      <c r="A49" s="220" t="s">
        <v>91</v>
      </c>
      <c r="B49" s="220"/>
      <c r="C49" s="228">
        <f>DATA!AE47</f>
        <v>76018.093808411213</v>
      </c>
      <c r="D49" s="197">
        <f>((DATA!AE47-DATA!Z47)/DATA!Z47)*100</f>
        <v>7.3122787392340198</v>
      </c>
      <c r="E49" s="198">
        <f>IF('All ranks Constant $'!H46&gt;0,(('All ranks Constant $'!M46-'All ranks Constant $'!H46)/'All ranks Constant $'!H46)*100,"--")</f>
        <v>0.64909803320314508</v>
      </c>
      <c r="F49" s="199">
        <f>IF(DATA!Z47&gt;0,(DATA!Z47/DATA!$Z$6)*100,"NA")</f>
        <v>120.92850389953979</v>
      </c>
      <c r="G49" s="221">
        <f>IF(DATA!AE47&gt;0,(DATA!AE47/DATA!$AE$6)*100,"NA")</f>
        <v>118.40896378424102</v>
      </c>
      <c r="H49" s="230" t="str">
        <f>DATA!CL47</f>
        <v>NA</v>
      </c>
      <c r="I49" s="284" t="str">
        <f>IF(DATA!CG49&gt;0, ((DATA!CL49-DATA!CG49)/DATA!CG49)*100, "NA")</f>
        <v>NA</v>
      </c>
      <c r="J49" s="202" t="str">
        <f>IF('All ranks Constant $'!T48&gt;0,(('All ranks Constant $'!Y48-'All ranks Constant $'!T48)/'All ranks Constant $'!T48)*100,"NA")</f>
        <v>NA</v>
      </c>
    </row>
    <row r="50" spans="1:10">
      <c r="A50" s="220" t="s">
        <v>92</v>
      </c>
      <c r="B50" s="220"/>
      <c r="C50" s="228">
        <f>DATA!AE48</f>
        <v>69919.247944612725</v>
      </c>
      <c r="D50" s="197">
        <f>((DATA!AE48-DATA!Z48)/DATA!Z48)*100</f>
        <v>17.384042167935704</v>
      </c>
      <c r="E50" s="198">
        <f>IF('All ranks Constant $'!H47&gt;0,(('All ranks Constant $'!M47-'All ranks Constant $'!H47)/'All ranks Constant $'!H47)*100,"--")</f>
        <v>10.095490530057331</v>
      </c>
      <c r="F50" s="199">
        <f>IF(DATA!Z48&gt;0,(DATA!Z48/DATA!$Z$6)*100,"NA")</f>
        <v>101.68310737516477</v>
      </c>
      <c r="G50" s="221">
        <f>IF(DATA!AE48&gt;0,(DATA!AE48/DATA!$AE$6)*100,"NA")</f>
        <v>108.90914626931828</v>
      </c>
      <c r="H50" s="230" t="str">
        <f>DATA!CL48</f>
        <v>NA</v>
      </c>
      <c r="I50" s="284" t="str">
        <f>IF(DATA!CG50&gt;0, ((DATA!CL50-DATA!CG50)/DATA!CG50)*100, "NA")</f>
        <v>NA</v>
      </c>
      <c r="J50" s="202" t="str">
        <f>IF('All ranks Constant $'!T49&gt;0,(('All ranks Constant $'!Y49-'All ranks Constant $'!T49)/'All ranks Constant $'!T49)*100,"NA")</f>
        <v>NA</v>
      </c>
    </row>
    <row r="51" spans="1:10">
      <c r="A51" s="220" t="s">
        <v>93</v>
      </c>
      <c r="B51" s="220"/>
      <c r="C51" s="228">
        <f>DATA!AE49</f>
        <v>55397.579962779157</v>
      </c>
      <c r="D51" s="197">
        <f>((DATA!AE49-DATA!Z49)/DATA!Z49)*100</f>
        <v>11.051106367404984</v>
      </c>
      <c r="E51" s="198">
        <f>IF('All ranks Constant $'!H48&gt;0,(('All ranks Constant $'!M48-'All ranks Constant $'!H48)/'All ranks Constant $'!H48)*100,"--")</f>
        <v>4.1557762334811352</v>
      </c>
      <c r="F51" s="199">
        <f>IF(DATA!Z49&gt;0,(DATA!Z49/DATA!$Z$6)*100,"NA")</f>
        <v>85.158700404785648</v>
      </c>
      <c r="G51" s="221">
        <f>IF(DATA!AE49&gt;0,(DATA!AE49/DATA!$AE$6)*100,"NA")</f>
        <v>86.289588582416059</v>
      </c>
      <c r="H51" s="230" t="str">
        <f>DATA!CL49</f>
        <v>NA</v>
      </c>
      <c r="I51" s="284" t="str">
        <f>IF(DATA!CG51&gt;0, ((DATA!CL51-DATA!CG51)/DATA!CG51)*100, "NA")</f>
        <v>NA</v>
      </c>
      <c r="J51" s="202" t="str">
        <f>IF('All ranks Constant $'!T50&gt;0,(('All ranks Constant $'!Y50-'All ranks Constant $'!T50)/'All ranks Constant $'!T50)*100,"NA")</f>
        <v>NA</v>
      </c>
    </row>
    <row r="52" spans="1:10">
      <c r="A52" s="220" t="s">
        <v>94</v>
      </c>
      <c r="B52" s="220"/>
      <c r="C52" s="228">
        <f>DATA!AE50</f>
        <v>53392.82095154954</v>
      </c>
      <c r="D52" s="197">
        <f>((DATA!AE50-DATA!Z50)/DATA!Z50)*100</f>
        <v>4.9700513971103941</v>
      </c>
      <c r="E52" s="198">
        <f>IF('All ranks Constant $'!H49&gt;0,(('All ranks Constant $'!M49-'All ranks Constant $'!H49)/'All ranks Constant $'!H49)*100,"--")</f>
        <v>-1.5476968922526799</v>
      </c>
      <c r="F52" s="199">
        <f>IF(DATA!Z50&gt;0,(DATA!Z50/DATA!$Z$6)*100,"NA")</f>
        <v>86.831754991135583</v>
      </c>
      <c r="G52" s="221">
        <f>IF(DATA!AE50&gt;0,(DATA!AE50/DATA!$AE$6)*100,"NA")</f>
        <v>83.166892060255265</v>
      </c>
      <c r="H52" s="230">
        <f>DATA!CL50</f>
        <v>43693.5</v>
      </c>
      <c r="I52" s="284" t="str">
        <f>IF(DATA!CG52&gt;0, ((DATA!CL52-DATA!CG52)/DATA!CG52)*100, "NA")</f>
        <v>NA</v>
      </c>
      <c r="J52" s="202" t="str">
        <f>IF('All ranks Constant $'!T51&gt;0,(('All ranks Constant $'!Y51-'All ranks Constant $'!T51)/'All ranks Constant $'!T51)*100,"NA")</f>
        <v>NA</v>
      </c>
    </row>
    <row r="53" spans="1:10">
      <c r="A53" s="212" t="s">
        <v>95</v>
      </c>
      <c r="B53" s="212"/>
      <c r="C53" s="235">
        <f>DATA!AE51</f>
        <v>53045.937413073712</v>
      </c>
      <c r="D53" s="214">
        <f>((DATA!AE51-DATA!Z51)/DATA!Z51)*100</f>
        <v>10.393340329424969</v>
      </c>
      <c r="E53" s="215">
        <f>IF('All ranks Constant $'!H50&gt;0,(('All ranks Constant $'!M50-'All ranks Constant $'!H50)/'All ranks Constant $'!H50)*100,"--")</f>
        <v>3.5388518775979185</v>
      </c>
      <c r="F53" s="216">
        <f>IF(DATA!Z51&gt;0,(DATA!Z51/DATA!$Z$6)*100,"NA")</f>
        <v>82.029558794137387</v>
      </c>
      <c r="G53" s="217">
        <f>IF(DATA!AE51&gt;0,(DATA!AE51/DATA!$AE$6)*100,"NA")</f>
        <v>82.626571745880455</v>
      </c>
      <c r="H53" s="218" t="str">
        <f>DATA!CL51</f>
        <v>NA</v>
      </c>
      <c r="I53" s="286" t="str">
        <f>IF(DATA!CG53&gt;0, ((DATA!CL53-DATA!CG53)/DATA!CG53)*100, "NA")</f>
        <v>NA</v>
      </c>
      <c r="J53" s="219" t="str">
        <f>IF('All ranks Constant $'!T52&gt;0,(('All ranks Constant $'!Y52-'All ranks Constant $'!T52)/'All ranks Constant $'!T52)*100,"NA")</f>
        <v>NA</v>
      </c>
    </row>
    <row r="54" spans="1:10">
      <c r="A54" s="212" t="s">
        <v>96</v>
      </c>
      <c r="B54" s="212"/>
      <c r="C54" s="235">
        <f>DATA!AE52</f>
        <v>65761.99566780348</v>
      </c>
      <c r="D54" s="214">
        <f>((DATA!AE52-DATA!Z52)/DATA!Z52)*100</f>
        <v>11.715519496323637</v>
      </c>
      <c r="E54" s="215">
        <f>IF('All ranks Constant $'!H51&gt;0,(('All ranks Constant $'!M51-'All ranks Constant $'!H51)/'All ranks Constant $'!H51)*100,"--")</f>
        <v>4.7789349524342528</v>
      </c>
      <c r="F54" s="216">
        <f>IF(DATA!Z52&gt;0,(DATA!Z52/DATA!$Z$6)*100,"NA")</f>
        <v>100.48994221813503</v>
      </c>
      <c r="G54" s="217">
        <f>IF(DATA!AE52&gt;0,(DATA!AE52/DATA!$AE$6)*100,"NA")</f>
        <v>102.43363616869286</v>
      </c>
      <c r="H54" s="218" t="str">
        <f>DATA!CL52</f>
        <v>NA</v>
      </c>
      <c r="I54" s="286" t="str">
        <f>IF(DATA!CG54&gt;0, ((DATA!CL54-DATA!CG54)/DATA!CG54)*100, "NA")</f>
        <v>NA</v>
      </c>
      <c r="J54" s="219" t="str">
        <f>IF('All ranks Constant $'!T53&gt;0,(('All ranks Constant $'!Y53-'All ranks Constant $'!T53)/'All ranks Constant $'!T53)*100,"NA")</f>
        <v>NA</v>
      </c>
    </row>
    <row r="55" spans="1:10">
      <c r="A55" s="212" t="s">
        <v>97</v>
      </c>
      <c r="B55" s="212"/>
      <c r="C55" s="235">
        <f>DATA!AE53</f>
        <v>52909.73239436619</v>
      </c>
      <c r="D55" s="214">
        <f>((DATA!AE53-DATA!Z53)/DATA!Z53)*100</f>
        <v>21.773474260201006</v>
      </c>
      <c r="E55" s="215">
        <f>IF('All ranks Constant $'!H52&gt;0,(('All ranks Constant $'!M52-'All ranks Constant $'!H52)/'All ranks Constant $'!H52)*100,"--")</f>
        <v>14.212376185221192</v>
      </c>
      <c r="F55" s="216">
        <f>IF(DATA!Z53&gt;0,(DATA!Z53/DATA!$Z$6)*100,"NA")</f>
        <v>74.172683185337746</v>
      </c>
      <c r="G55" s="217">
        <f>IF(DATA!AE53&gt;0,(DATA!AE53/DATA!$AE$6)*100,"NA")</f>
        <v>82.414413109437703</v>
      </c>
      <c r="H55" s="218" t="str">
        <f>DATA!CL53</f>
        <v>NA</v>
      </c>
      <c r="I55" s="286" t="str">
        <f>IF(DATA!CG55&gt;0, ((DATA!CL55-DATA!CG55)/DATA!CG55)*100, "NA")</f>
        <v>NA</v>
      </c>
      <c r="J55" s="219" t="str">
        <f>IF('All ranks Constant $'!T54&gt;0,(('All ranks Constant $'!Y54-'All ranks Constant $'!T54)/'All ranks Constant $'!T54)*100,"NA")</f>
        <v>NA</v>
      </c>
    </row>
    <row r="56" spans="1:10">
      <c r="A56" s="236" t="s">
        <v>98</v>
      </c>
      <c r="B56" s="236"/>
      <c r="C56" s="237">
        <f>DATA!AE54</f>
        <v>77165.901227149094</v>
      </c>
      <c r="D56" s="238">
        <f>((DATA!AE54-DATA!Z54)/DATA!Z54)*100</f>
        <v>8.6214990355247689</v>
      </c>
      <c r="E56" s="215">
        <f>IF('All ranks Constant $'!H53&gt;0,(('All ranks Constant $'!M53-'All ranks Constant $'!H53)/'All ranks Constant $'!H53)*100,"--")</f>
        <v>1.8770268731882609</v>
      </c>
      <c r="F56" s="240">
        <f>IF(DATA!Z54&gt;0,(DATA!Z54/DATA!$Z$6)*100,"NA")</f>
        <v>121.27485455145737</v>
      </c>
      <c r="G56" s="241">
        <f>IF(DATA!AE54&gt;0,(DATA!AE54/DATA!$AE$6)*100,"NA")</f>
        <v>120.19683664802463</v>
      </c>
      <c r="H56" s="282" t="str">
        <f>DATA!CL54</f>
        <v>NA</v>
      </c>
      <c r="I56" s="290" t="str">
        <f>IF(DATA!CG56&gt;0, ((DATA!CL56-DATA!CG56)/DATA!CG56)*100, "NA")</f>
        <v>NA</v>
      </c>
      <c r="J56" s="246" t="str">
        <f>IF('All ranks Constant $'!T55&gt;0,(('All ranks Constant $'!Y55-'All ranks Constant $'!T55)/'All ranks Constant $'!T55)*100,"NA")</f>
        <v>NA</v>
      </c>
    </row>
    <row r="57" spans="1:10">
      <c r="A57" s="220" t="s">
        <v>99</v>
      </c>
      <c r="B57" s="220"/>
      <c r="C57" s="242">
        <f>DATA!AE9</f>
        <v>69299.368453509349</v>
      </c>
      <c r="D57" s="197">
        <f>((DATA!AE9-DATA!Z9)/DATA!Z9)*100</f>
        <v>14.254593553134734</v>
      </c>
      <c r="E57" s="247">
        <f>IF('All ranks Constant $'!H8&gt;0,(('All ranks Constant $'!M8-'All ranks Constant $'!H8)/'All ranks Constant $'!H8)*100,"--")</f>
        <v>7.1603540841492297</v>
      </c>
      <c r="F57" s="199">
        <f>IF(DATA!Z9&gt;0,(DATA!Z9/DATA!$Z$6)*100,"NA")</f>
        <v>103.54204274783146</v>
      </c>
      <c r="G57" s="243">
        <f>IF(DATA!AE9&gt;0,(DATA!AE9/DATA!$AE$6)*100,"NA")</f>
        <v>107.94359603600618</v>
      </c>
      <c r="H57" s="244" t="str">
        <f>DATA!CL9</f>
        <v>NA</v>
      </c>
      <c r="I57" s="289" t="str">
        <f>IF(DATA!CG57&gt;0, ((DATA!CL57-DATA!CG57)/DATA!CG57)*100, "NA")</f>
        <v>NA</v>
      </c>
      <c r="J57" s="202" t="str">
        <f>IF('All ranks Constant $'!T56&gt;0,(('All ranks Constant $'!Y56-'All ranks Constant $'!T56)/'All ranks Constant $'!T56)*100,"NA")</f>
        <v>NA</v>
      </c>
    </row>
    <row r="58" spans="1:10">
      <c r="A58" s="220"/>
      <c r="B58" s="220"/>
      <c r="C58" s="242"/>
      <c r="D58" s="197"/>
      <c r="E58" s="198"/>
      <c r="F58" s="199"/>
      <c r="G58" s="243"/>
      <c r="H58" s="244"/>
      <c r="I58" s="289"/>
      <c r="J58" s="245"/>
    </row>
    <row r="59" spans="1:10">
      <c r="A59" s="212" t="s">
        <v>100</v>
      </c>
      <c r="B59" s="212"/>
      <c r="C59" s="248">
        <f>DATA!AE56</f>
        <v>70816.102992615619</v>
      </c>
      <c r="D59" s="214">
        <f>((DATA!AE56-DATA!Z56)/DATA!Z56)*100</f>
        <v>11.988459284579893</v>
      </c>
      <c r="E59" s="215">
        <f>IF('All ranks Constant $'!H55&gt;0,(('All ranks Constant $'!M55-'All ranks Constant $'!H55)/'All ranks Constant $'!H55)*100,"--")</f>
        <v>5.0349274989360326</v>
      </c>
      <c r="F59" s="216">
        <f>IF(DATA!Z56&gt;0,(DATA!Z56/DATA!$Z$6)*100,"NA")</f>
        <v>107.94931127381243</v>
      </c>
      <c r="G59" s="249">
        <f>IF(DATA!AE56&gt;0,(DATA!AE56/DATA!$AE$6)*100,"NA")</f>
        <v>110.30612521970258</v>
      </c>
      <c r="H59" s="250" t="str">
        <f>DATA!CL56</f>
        <v>NA</v>
      </c>
      <c r="I59" s="291" t="str">
        <f>IF(DATA!CG59&gt;0, ((DATA!CL59-DATA!CG59)/DATA!CG59)*100, "NA")</f>
        <v>NA</v>
      </c>
      <c r="J59" s="251" t="str">
        <f>IF('All ranks Constant $'!T58&gt;0,(('All ranks Constant $'!Y58-'All ranks Constant $'!T58)/'All ranks Constant $'!T58)*100,"NA")</f>
        <v>NA</v>
      </c>
    </row>
    <row r="60" spans="1:10">
      <c r="A60" s="212" t="s">
        <v>101</v>
      </c>
      <c r="B60" s="212"/>
      <c r="C60" s="248">
        <f>DATA!AE57</f>
        <v>56828.024478994375</v>
      </c>
      <c r="D60" s="214">
        <f>((DATA!AE57-DATA!Z57)/DATA!Z57)*100</f>
        <v>8.6782578074588628</v>
      </c>
      <c r="E60" s="215">
        <f>IF('All ranks Constant $'!H56&gt;0,(('All ranks Constant $'!M56-'All ranks Constant $'!H56)/'All ranks Constant $'!H56)*100,"--")</f>
        <v>1.9302614076493145</v>
      </c>
      <c r="F60" s="216">
        <f>IF(DATA!Z57&gt;0,(DATA!Z57/DATA!$Z$6)*100,"NA")</f>
        <v>89.264959615653126</v>
      </c>
      <c r="G60" s="249">
        <f>IF(DATA!AE57&gt;0,(DATA!AE57/DATA!$AE$6)*100,"NA")</f>
        <v>88.517708815774938</v>
      </c>
      <c r="H60" s="250" t="str">
        <f>DATA!CL57</f>
        <v>NA</v>
      </c>
      <c r="I60" s="291" t="str">
        <f>IF(DATA!CG60&gt;0, ((DATA!CL60-DATA!CG60)/DATA!CG60)*100, "NA")</f>
        <v>NA</v>
      </c>
      <c r="J60" s="251" t="str">
        <f>IF('All ranks Constant $'!T59&gt;0,(('All ranks Constant $'!Y59-'All ranks Constant $'!T59)/'All ranks Constant $'!T59)*100,"NA")</f>
        <v>NA</v>
      </c>
    </row>
    <row r="61" spans="1:10">
      <c r="A61" s="212" t="s">
        <v>102</v>
      </c>
      <c r="B61" s="212"/>
      <c r="C61" s="248">
        <f>DATA!AE58</f>
        <v>64864.256599222834</v>
      </c>
      <c r="D61" s="214">
        <f>((DATA!AE58-DATA!Z58)/DATA!Z58)*100</f>
        <v>17.86330039254128</v>
      </c>
      <c r="E61" s="215">
        <f>IF('All ranks Constant $'!H57&gt;0,(('All ranks Constant $'!M57-'All ranks Constant $'!H57)/'All ranks Constant $'!H57)*100,"--")</f>
        <v>10.544990891043607</v>
      </c>
      <c r="F61" s="216">
        <f>IF(DATA!Z58&gt;0,(DATA!Z58/DATA!$Z$6)*100,"NA")</f>
        <v>93.948092949884341</v>
      </c>
      <c r="G61" s="249">
        <f>IF(DATA!AE58&gt;0,(DATA!AE58/DATA!$AE$6)*100,"NA")</f>
        <v>101.03528023086608</v>
      </c>
      <c r="H61" s="250" t="str">
        <f>DATA!CL58</f>
        <v>NA</v>
      </c>
      <c r="I61" s="291" t="str">
        <f>IF(DATA!CG61&gt;0, ((DATA!CL61-DATA!CG61)/DATA!CG61)*100, "NA")</f>
        <v>NA</v>
      </c>
      <c r="J61" s="251" t="str">
        <f>IF('All ranks Constant $'!T60&gt;0,(('All ranks Constant $'!Y60-'All ranks Constant $'!T60)/'All ranks Constant $'!T60)*100,"NA")</f>
        <v>NA</v>
      </c>
    </row>
    <row r="62" spans="1:10">
      <c r="A62" s="212" t="s">
        <v>103</v>
      </c>
      <c r="B62" s="212"/>
      <c r="C62" s="248">
        <f>DATA!AE59</f>
        <v>56586.218105557498</v>
      </c>
      <c r="D62" s="214">
        <f>((DATA!AE59-DATA!Z59)/DATA!Z59)*100</f>
        <v>21.073721946434322</v>
      </c>
      <c r="E62" s="215">
        <f>IF('All ranks Constant $'!H58&gt;0,(('All ranks Constant $'!M58-'All ranks Constant $'!H58)/'All ranks Constant $'!H58)*100,"--")</f>
        <v>13.556072544531528</v>
      </c>
      <c r="F62" s="216">
        <f>IF(DATA!Z59&gt;0,(DATA!Z59/DATA!$Z$6)*100,"NA")</f>
        <v>79.785119080605241</v>
      </c>
      <c r="G62" s="249">
        <f>IF(DATA!AE59&gt;0,(DATA!AE59/DATA!$AE$6)*100,"NA")</f>
        <v>88.14106109046827</v>
      </c>
      <c r="H62" s="250" t="str">
        <f>DATA!CL59</f>
        <v>NA</v>
      </c>
      <c r="I62" s="291" t="str">
        <f>IF(DATA!CG62&gt;0, ((DATA!CL62-DATA!CG62)/DATA!CG62)*100, "NA")</f>
        <v>NA</v>
      </c>
      <c r="J62" s="251" t="str">
        <f>IF('All ranks Constant $'!T61&gt;0,(('All ranks Constant $'!Y61-'All ranks Constant $'!T61)/'All ranks Constant $'!T61)*100,"NA")</f>
        <v>NA</v>
      </c>
    </row>
    <row r="63" spans="1:10">
      <c r="A63" s="220" t="s">
        <v>104</v>
      </c>
      <c r="B63" s="220"/>
      <c r="C63" s="242">
        <f>DATA!AE60</f>
        <v>67177.780813691643</v>
      </c>
      <c r="D63" s="197">
        <f>((DATA!AE60-DATA!Z60)/DATA!Z60)*100</f>
        <v>1.0614818499056016</v>
      </c>
      <c r="E63" s="198">
        <f>IF('All ranks Constant $'!H59&gt;0,(('All ranks Constant $'!M59-'All ranks Constant $'!H59)/'All ranks Constant $'!H59)*100,"--")</f>
        <v>-5.2135774806441013</v>
      </c>
      <c r="F63" s="199">
        <f>IF(DATA!Z60&gt;0,(DATA!Z60/DATA!$Z$6)*100,"NA")</f>
        <v>113.47524074558555</v>
      </c>
      <c r="G63" s="243">
        <f>IF(DATA!AE60&gt;0,(DATA!AE60/DATA!$AE$6)*100,"NA")</f>
        <v>104.63892235342993</v>
      </c>
      <c r="H63" s="244" t="str">
        <f>DATA!CL60</f>
        <v>NA</v>
      </c>
      <c r="I63" s="289" t="str">
        <f>IF(DATA!CG63&gt;0, ((DATA!CL63-DATA!CG63)/DATA!CG63)*100, "NA")</f>
        <v>NA</v>
      </c>
      <c r="J63" s="245" t="str">
        <f>IF('All ranks Constant $'!T62&gt;0,(('All ranks Constant $'!Y62-'All ranks Constant $'!T62)/'All ranks Constant $'!T62)*100,"NA")</f>
        <v>NA</v>
      </c>
    </row>
    <row r="64" spans="1:10">
      <c r="A64" s="220" t="s">
        <v>105</v>
      </c>
      <c r="B64" s="220"/>
      <c r="C64" s="242">
        <f>DATA!AE61</f>
        <v>75724.930074434582</v>
      </c>
      <c r="D64" s="197">
        <f>((DATA!AE61-DATA!Z61)/DATA!Z61)*100</f>
        <v>23.668577871484072</v>
      </c>
      <c r="E64" s="198">
        <f>IF('All ranks Constant $'!H60&gt;0,(('All ranks Constant $'!M60-'All ranks Constant $'!H60)/'All ranks Constant $'!H60)*100,"--")</f>
        <v>15.989809964431117</v>
      </c>
      <c r="F64" s="199">
        <f>IF(DATA!Z61&gt;0,(DATA!Z61/DATA!$Z$6)*100,"NA")</f>
        <v>104.52992433984313</v>
      </c>
      <c r="G64" s="243">
        <f>IF(DATA!AE61&gt;0,(DATA!AE61/DATA!$AE$6)*100,"NA")</f>
        <v>117.95231968518245</v>
      </c>
      <c r="H64" s="244" t="str">
        <f>DATA!CL61</f>
        <v>NA</v>
      </c>
      <c r="I64" s="289" t="str">
        <f>IF(DATA!CG64&gt;0, ((DATA!CL64-DATA!CG64)/DATA!CG64)*100, "NA")</f>
        <v>NA</v>
      </c>
      <c r="J64" s="245" t="str">
        <f>IF('All ranks Constant $'!T63&gt;0,(('All ranks Constant $'!Y63-'All ranks Constant $'!T63)/'All ranks Constant $'!T63)*100,"NA")</f>
        <v>NA</v>
      </c>
    </row>
    <row r="65" spans="1:11">
      <c r="A65" s="252" t="s">
        <v>106</v>
      </c>
      <c r="B65" s="252"/>
      <c r="C65" s="242">
        <f>DATA!AE62</f>
        <v>62322.151507631213</v>
      </c>
      <c r="D65" s="197">
        <f>((DATA!AE62-DATA!Z62)/DATA!Z62)*100</f>
        <v>5.6580591802784159</v>
      </c>
      <c r="E65" s="198">
        <f>IF('All ranks Constant $'!H61&gt;0,(('All ranks Constant $'!M61-'All ranks Constant $'!H61)/'All ranks Constant $'!H61)*100,"--")</f>
        <v>-0.90240854660162684</v>
      </c>
      <c r="F65" s="199">
        <f>IF(DATA!Z62&gt;0,(DATA!Z62/DATA!$Z$6)*100,"NA")</f>
        <v>100.69338264663979</v>
      </c>
      <c r="G65" s="243">
        <f>IF(DATA!AE62&gt;0,(DATA!AE62/DATA!$AE$6)*100,"NA")</f>
        <v>97.0755909694563</v>
      </c>
      <c r="H65" s="244" t="str">
        <f>DATA!CL62</f>
        <v>NA</v>
      </c>
      <c r="I65" s="292" t="str">
        <f>IF(DATA!CG65&gt;0, ((DATA!CL65-DATA!CG65)/DATA!CG65)*100, "NA")</f>
        <v>NA</v>
      </c>
      <c r="J65" s="245" t="str">
        <f>IF('All ranks Constant $'!T64&gt;0,(('All ranks Constant $'!Y64-'All ranks Constant $'!T64)/'All ranks Constant $'!T64)*100,"NA")</f>
        <v>NA</v>
      </c>
    </row>
    <row r="66" spans="1:11">
      <c r="A66" s="252" t="s">
        <v>107</v>
      </c>
      <c r="B66" s="252"/>
      <c r="C66" s="242">
        <f>DATA!AE63</f>
        <v>62277.75</v>
      </c>
      <c r="D66" s="197">
        <f>((DATA!AE63-DATA!Z63)/DATA!Z63)*100</f>
        <v>1.6069766232888489</v>
      </c>
      <c r="E66" s="198">
        <f>IF('All ranks Constant $'!H62&gt;0,(('All ranks Constant $'!M62-'All ranks Constant $'!H62)/'All ranks Constant $'!H62)*100,"--")</f>
        <v>-4.7019532977650416</v>
      </c>
      <c r="F66" s="199">
        <f>IF(DATA!Z63&gt;0,(DATA!Z63/DATA!$Z$6)*100,"NA")</f>
        <v>104.63344070458929</v>
      </c>
      <c r="G66" s="243">
        <f>IF(DATA!AE63&gt;0,(DATA!AE63/DATA!$AE$6)*100,"NA")</f>
        <v>97.006429323252434</v>
      </c>
      <c r="H66" s="244" t="str">
        <f>DATA!CL63</f>
        <v>NA</v>
      </c>
      <c r="I66" s="292" t="str">
        <f>IF(DATA!CG66&gt;0, ((DATA!CL66-DATA!CG66)/DATA!CG66)*100, "NA")</f>
        <v>NA</v>
      </c>
      <c r="J66" s="245" t="str">
        <f>IF('All ranks Constant $'!T65&gt;0,(('All ranks Constant $'!Y65-'All ranks Constant $'!T65)/'All ranks Constant $'!T65)*100,"NA")</f>
        <v>NA</v>
      </c>
    </row>
    <row r="67" spans="1:11">
      <c r="A67" s="190" t="s">
        <v>108</v>
      </c>
      <c r="B67" s="190"/>
      <c r="C67" s="253" t="str">
        <f>DATA!AE64</f>
        <v>NA</v>
      </c>
      <c r="D67" s="197" t="str">
        <f>IF(DATA!Z64&gt;0, ((DATA!AE64-DATA!Z64)/DATA!Z64)*100, "NA")</f>
        <v>NA</v>
      </c>
      <c r="E67" s="198" t="str">
        <f>IF('All ranks Constant $'!H63&gt;0,(('All ranks Constant $'!M63-'All ranks Constant $'!H63)/'All ranks Constant $'!H63)*100,"NA")</f>
        <v>NA</v>
      </c>
      <c r="F67" s="307" t="str">
        <f>IF(DATA!Z64&gt;0,(DATA!Z64/DATA!$Z$6)*100,"NA")</f>
        <v>NA</v>
      </c>
      <c r="G67" s="306" t="str">
        <f>IF(DATA!AE64&gt;0,(DATA!AE64/DATA!$AE$6)*100,"NA")</f>
        <v>NA</v>
      </c>
      <c r="H67" s="244" t="str">
        <f>DATA!CL64</f>
        <v>NA</v>
      </c>
      <c r="I67" s="293" t="str">
        <f>IF(DATA!CG67&gt;0, ((DATA!CL67-DATA!CG67)/DATA!CG67)*100, "NA")</f>
        <v>NA</v>
      </c>
      <c r="J67" s="304" t="str">
        <f>IF('All ranks Constant $'!T66&gt;0,(('All ranks Constant $'!Y66-'All ranks Constant $'!T66)/'All ranks Constant $'!T66)*100,"NA")</f>
        <v>NA</v>
      </c>
    </row>
    <row r="68" spans="1:11">
      <c r="A68" s="254" t="s">
        <v>109</v>
      </c>
      <c r="B68" s="254"/>
      <c r="C68" s="255" t="str">
        <f>IF(DATA!AE65&gt;0,DATA!AE65,"NA")</f>
        <v>NA</v>
      </c>
      <c r="D68" s="256" t="str">
        <f>IF(DATA!Z65&gt;0,((DATA!AE65-DATA!Z65)/DATA!Z65)*100,"NA")</f>
        <v>NA</v>
      </c>
      <c r="E68" s="280" t="str">
        <f>IF('All ranks Constant $'!H65&gt;0,(('All ranks Constant $'!M65-'All ranks Constant $'!H65)/'All ranks Constant $'!H65)*100,"NA")</f>
        <v>NA</v>
      </c>
      <c r="F68" s="257" t="str">
        <f>IF(DATA!Z68&gt;0,(DATA!Z68/DATA!$Z$6)*100,"NA")</f>
        <v>NA</v>
      </c>
      <c r="G68" s="258" t="str">
        <f>IF(DATA!AE65&gt;0,(DATA!AE65/DATA!$AE$6)*100,"NA")</f>
        <v>NA</v>
      </c>
      <c r="H68" s="259" t="str">
        <f>IF(DATA!CL65&gt;0,DATA!CL65,"NA")</f>
        <v>NA</v>
      </c>
      <c r="I68" s="294" t="str">
        <f>IF(DATA!CG68&gt;0, ((DATA!CL68-DATA!CG68)/DATA!CG68)*100, "NA")</f>
        <v>NA</v>
      </c>
      <c r="J68" s="305" t="str">
        <f>IF('All ranks Constant $'!T67&gt;0,(('All ranks Constant $'!Y67-'All ranks Constant $'!T67)/'All ranks Constant $'!T67)*100,"NA")</f>
        <v>NA</v>
      </c>
    </row>
    <row r="69" spans="1:11" ht="15.75" customHeight="1">
      <c r="A69" s="308" t="s">
        <v>142</v>
      </c>
      <c r="B69" s="260"/>
      <c r="C69" s="260"/>
      <c r="D69" s="261"/>
      <c r="H69" s="260"/>
      <c r="I69" s="260"/>
    </row>
    <row r="70" spans="1:11" s="151" customFormat="1" ht="15.75" customHeight="1">
      <c r="A70" s="262" t="s">
        <v>53</v>
      </c>
      <c r="B70" s="262"/>
      <c r="C70" s="262"/>
      <c r="D70" s="262"/>
      <c r="H70" s="262"/>
      <c r="I70" s="263"/>
      <c r="J70" s="150"/>
    </row>
    <row r="71" spans="1:11" s="266" customFormat="1" ht="28.5" customHeight="1">
      <c r="A71" s="264" t="s">
        <v>128</v>
      </c>
      <c r="B71" s="313" t="s">
        <v>133</v>
      </c>
      <c r="C71" s="314"/>
      <c r="D71" s="314"/>
      <c r="E71" s="314"/>
      <c r="F71" s="314"/>
      <c r="G71" s="314"/>
      <c r="H71" s="314"/>
      <c r="I71" s="314"/>
      <c r="J71" s="314"/>
      <c r="K71" s="265"/>
    </row>
    <row r="72" spans="1:11" s="266" customFormat="1" ht="42" customHeight="1">
      <c r="A72" s="264"/>
      <c r="B72" s="315" t="s">
        <v>141</v>
      </c>
      <c r="C72" s="314"/>
      <c r="D72" s="314"/>
      <c r="E72" s="314"/>
      <c r="F72" s="314"/>
      <c r="G72" s="314"/>
      <c r="H72" s="314"/>
      <c r="I72" s="314"/>
      <c r="J72" s="314"/>
      <c r="K72" s="265"/>
    </row>
    <row r="73" spans="1:11" s="266" customFormat="1" ht="30.75" customHeight="1">
      <c r="A73" s="310" t="s">
        <v>139</v>
      </c>
      <c r="B73" s="311"/>
      <c r="C73" s="311"/>
      <c r="D73" s="311"/>
      <c r="E73" s="311"/>
      <c r="F73" s="311"/>
      <c r="G73" s="311"/>
      <c r="H73" s="311"/>
      <c r="I73" s="311"/>
      <c r="J73" s="312"/>
      <c r="K73" s="265"/>
    </row>
    <row r="74" spans="1:11" ht="14.25" customHeight="1">
      <c r="A74" s="309" t="s">
        <v>143</v>
      </c>
      <c r="B74" s="267" t="s">
        <v>129</v>
      </c>
      <c r="C74" s="268"/>
      <c r="D74" s="268"/>
      <c r="E74" s="269"/>
      <c r="F74" s="147"/>
      <c r="G74" s="148"/>
      <c r="H74" s="268"/>
      <c r="I74" s="270"/>
      <c r="J74" s="271"/>
    </row>
    <row r="75" spans="1:11" ht="12.75" customHeight="1">
      <c r="C75" s="146"/>
      <c r="D75" s="146"/>
      <c r="E75" s="203"/>
      <c r="F75" s="147"/>
      <c r="G75" s="148"/>
      <c r="H75" s="146"/>
    </row>
    <row r="76" spans="1:11">
      <c r="B76" s="267"/>
      <c r="C76" s="146"/>
      <c r="D76" s="146"/>
      <c r="E76" s="203"/>
      <c r="F76" s="147"/>
      <c r="H76" s="146"/>
      <c r="J76" s="296" t="s">
        <v>140</v>
      </c>
    </row>
    <row r="77" spans="1:11">
      <c r="G77" s="272"/>
    </row>
    <row r="79" spans="1:11" s="189" customFormat="1">
      <c r="A79" s="152"/>
      <c r="B79" s="152"/>
      <c r="C79" s="152"/>
      <c r="D79" s="152"/>
      <c r="E79" s="151"/>
      <c r="F79" s="152"/>
      <c r="G79" s="151"/>
      <c r="H79" s="152"/>
      <c r="I79" s="273"/>
      <c r="J79" s="150"/>
      <c r="K79" s="150"/>
    </row>
    <row r="80" spans="1:11" s="189" customFormat="1">
      <c r="A80" s="152"/>
      <c r="B80" s="152"/>
      <c r="C80" s="152"/>
      <c r="D80" s="152"/>
      <c r="E80" s="151"/>
      <c r="F80" s="152"/>
      <c r="G80" s="151"/>
      <c r="H80" s="152"/>
      <c r="I80" s="273"/>
      <c r="J80" s="150"/>
      <c r="K80" s="150"/>
    </row>
  </sheetData>
  <mergeCells count="3">
    <mergeCell ref="A73:J73"/>
    <mergeCell ref="B71:J71"/>
    <mergeCell ref="B72:J72"/>
  </mergeCells>
  <printOptions horizontalCentered="1"/>
  <pageMargins left="0.5" right="0.5" top="0.75" bottom="0.55000000000000004" header="0.5" footer="0.4"/>
  <pageSetup scale="63" orientation="portrait" r:id="rId1"/>
  <headerFooter alignWithMargins="0">
    <oddFooter>&amp;L&amp;"Arial,Regular"&amp;8SREB Fact Book&amp;R&amp;"Arial,Regular"&amp;8&amp;D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indexed="62"/>
  </sheetPr>
  <dimension ref="A1:DN115"/>
  <sheetViews>
    <sheetView showGridLines="0" zoomScale="90" zoomScaleNormal="90" workbookViewId="0">
      <pane xSplit="1" ySplit="5" topLeftCell="BN27" activePane="bottomRight" state="frozen"/>
      <selection pane="topRight" activeCell="B1" sqref="B1"/>
      <selection pane="bottomLeft" activeCell="A6" sqref="A6"/>
      <selection pane="bottomRight" activeCell="CL50" sqref="CL50"/>
    </sheetView>
  </sheetViews>
  <sheetFormatPr defaultColWidth="9.7109375" defaultRowHeight="12.75"/>
  <cols>
    <col min="1" max="1" width="13.42578125" style="1" customWidth="1"/>
    <col min="2" max="8" width="8.7109375" style="1" customWidth="1"/>
    <col min="9" max="9" width="8.7109375" style="18" customWidth="1"/>
    <col min="10" max="16" width="8.7109375" style="1" customWidth="1"/>
    <col min="17" max="17" width="10" style="1" customWidth="1"/>
    <col min="18" max="22" width="9" style="1" customWidth="1"/>
    <col min="23" max="31" width="9" style="18" customWidth="1"/>
    <col min="32" max="32" width="8.28515625" style="1" customWidth="1"/>
    <col min="33" max="43" width="7.85546875" style="1" bestFit="1" customWidth="1"/>
    <col min="44" max="47" width="7.85546875" bestFit="1" customWidth="1"/>
    <col min="48" max="48" width="7.85546875" style="19" bestFit="1" customWidth="1"/>
    <col min="49" max="51" width="7.85546875" style="22" bestFit="1" customWidth="1"/>
    <col min="52" max="53" width="7.85546875" style="22" customWidth="1"/>
    <col min="54" max="61" width="9" style="18" customWidth="1"/>
    <col min="62" max="62" width="9.42578125" style="1" customWidth="1"/>
    <col min="63" max="64" width="8.7109375" style="1" bestFit="1" customWidth="1"/>
    <col min="65" max="66" width="9" style="1" bestFit="1" customWidth="1"/>
    <col min="67" max="70" width="8.7109375" style="1" bestFit="1" customWidth="1"/>
    <col min="71" max="73" width="9" style="1" bestFit="1" customWidth="1"/>
    <col min="74" max="74" width="9" style="22" bestFit="1" customWidth="1"/>
    <col min="75" max="75" width="9.42578125" bestFit="1" customWidth="1"/>
    <col min="76" max="76" width="9.42578125" customWidth="1"/>
    <col min="77" max="77" width="10.42578125" bestFit="1" customWidth="1"/>
    <col min="78" max="78" width="10.42578125" style="22" bestFit="1" customWidth="1"/>
    <col min="79" max="81" width="10.42578125" style="22" customWidth="1"/>
    <col min="82" max="82" width="9" style="1" customWidth="1"/>
    <col min="83" max="90" width="9" style="18" customWidth="1"/>
    <col min="91" max="91" width="7.28515625" style="1" customWidth="1"/>
    <col min="92" max="101" width="7.85546875" style="1" bestFit="1" customWidth="1"/>
    <col min="102" max="102" width="7.85546875" style="19" bestFit="1" customWidth="1"/>
    <col min="103" max="108" width="7.85546875" style="22" bestFit="1" customWidth="1"/>
    <col min="109" max="109" width="9.7109375" style="22"/>
    <col min="110" max="111" width="9" style="18" customWidth="1"/>
    <col min="112" max="16384" width="9.7109375" style="22"/>
  </cols>
  <sheetData>
    <row r="1" spans="1:117">
      <c r="A1" s="5" t="s">
        <v>0</v>
      </c>
      <c r="B1" s="5"/>
      <c r="C1" s="5"/>
      <c r="D1" s="5"/>
      <c r="E1" s="5"/>
      <c r="F1" s="5"/>
      <c r="G1" s="5"/>
      <c r="H1" s="5"/>
      <c r="I1" s="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8"/>
      <c r="X1" s="8"/>
      <c r="Y1" s="8"/>
      <c r="Z1" s="8"/>
      <c r="AA1" s="8"/>
      <c r="AB1" s="8"/>
      <c r="AC1" s="8"/>
      <c r="AD1" s="8"/>
      <c r="AE1" s="8"/>
      <c r="AF1" s="24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W1" s="12"/>
      <c r="AX1" s="12"/>
      <c r="AY1" s="12"/>
      <c r="AZ1" s="12"/>
      <c r="BA1" s="12"/>
      <c r="BB1" s="8"/>
      <c r="BC1" s="8"/>
      <c r="BD1" s="8"/>
      <c r="BE1" s="8"/>
      <c r="BF1" s="8"/>
      <c r="BG1" s="8"/>
      <c r="BH1" s="8"/>
      <c r="BI1" s="8"/>
      <c r="BJ1" s="24" t="s">
        <v>0</v>
      </c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12"/>
      <c r="BZ1" s="12"/>
      <c r="CA1" s="12"/>
      <c r="CB1" s="12"/>
      <c r="CC1" s="12"/>
      <c r="CD1" s="5"/>
      <c r="CE1" s="8"/>
      <c r="CF1" s="8"/>
      <c r="CG1" s="8"/>
      <c r="CH1" s="8"/>
      <c r="CI1" s="8"/>
      <c r="CJ1" s="8"/>
      <c r="CK1" s="8"/>
      <c r="CL1" s="8"/>
      <c r="CM1" s="24" t="s">
        <v>0</v>
      </c>
      <c r="CN1" s="5"/>
      <c r="CO1" s="5"/>
      <c r="CP1" s="5"/>
      <c r="CQ1" s="5"/>
      <c r="CR1" s="5"/>
      <c r="CS1" s="5"/>
      <c r="CT1" s="5"/>
      <c r="CU1" s="5"/>
      <c r="CV1" s="5"/>
      <c r="CW1" s="5"/>
      <c r="DA1" s="12"/>
      <c r="DF1" s="8"/>
      <c r="DG1" s="8"/>
    </row>
    <row r="2" spans="1:117">
      <c r="A2" s="27"/>
      <c r="B2" s="6" t="s">
        <v>43</v>
      </c>
      <c r="C2" s="5"/>
      <c r="D2" s="5"/>
      <c r="E2" s="5"/>
      <c r="F2" s="5"/>
      <c r="G2" s="5"/>
      <c r="H2" s="5"/>
      <c r="I2" s="8"/>
      <c r="J2" s="5"/>
      <c r="K2" s="5"/>
      <c r="L2" s="5"/>
      <c r="M2" s="5"/>
      <c r="N2" s="5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43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43" t="s">
        <v>44</v>
      </c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1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43" t="s">
        <v>44</v>
      </c>
      <c r="CN2" s="5"/>
      <c r="CO2" s="5"/>
      <c r="CP2" s="5"/>
      <c r="CQ2" s="5"/>
      <c r="CR2" s="5"/>
      <c r="CS2" s="5"/>
      <c r="CT2" s="5"/>
      <c r="CU2" s="5"/>
      <c r="CV2" s="5"/>
      <c r="CW2" s="5"/>
      <c r="DA2" s="32"/>
      <c r="DF2" s="32"/>
      <c r="DG2" s="32"/>
    </row>
    <row r="3" spans="1:117">
      <c r="A3" s="26"/>
      <c r="B3" s="5" t="s">
        <v>56</v>
      </c>
      <c r="C3" s="5"/>
      <c r="D3" s="5"/>
      <c r="E3" s="7"/>
      <c r="F3" s="7"/>
      <c r="G3" s="7"/>
      <c r="H3" s="7"/>
      <c r="I3" s="7"/>
      <c r="J3" s="7"/>
      <c r="K3" s="7"/>
      <c r="L3" s="7"/>
      <c r="M3" s="7"/>
      <c r="N3" s="17"/>
      <c r="O3" s="17"/>
      <c r="P3" s="17"/>
      <c r="Q3" s="17"/>
      <c r="R3" s="17"/>
      <c r="S3" s="17"/>
      <c r="T3" s="17"/>
      <c r="U3" s="17"/>
      <c r="V3" s="17"/>
      <c r="W3" s="11"/>
      <c r="X3" s="11"/>
      <c r="Y3" s="11"/>
      <c r="Z3" s="11"/>
      <c r="AA3" s="11"/>
      <c r="AB3" s="11"/>
      <c r="AC3" s="11"/>
      <c r="AD3" s="11"/>
      <c r="AE3" s="11"/>
      <c r="AF3" s="24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W3" s="17"/>
      <c r="AX3" s="17"/>
      <c r="AY3" s="17"/>
      <c r="AZ3" s="17"/>
      <c r="BA3" s="17"/>
      <c r="BB3" s="11"/>
      <c r="BC3" s="11"/>
      <c r="BD3" s="11"/>
      <c r="BE3" s="11"/>
      <c r="BF3" s="11"/>
      <c r="BG3" s="11"/>
      <c r="BH3" s="11"/>
      <c r="BI3" s="11"/>
      <c r="BJ3" s="24" t="s">
        <v>58</v>
      </c>
      <c r="BK3" s="5"/>
      <c r="BL3" s="5"/>
      <c r="BM3" s="5"/>
      <c r="BN3" s="7"/>
      <c r="BO3" s="5"/>
      <c r="BP3" s="7"/>
      <c r="BQ3" s="5"/>
      <c r="BR3" s="5"/>
      <c r="BS3" s="5"/>
      <c r="BT3" s="5"/>
      <c r="BU3" s="5"/>
      <c r="BV3" s="12"/>
      <c r="BZ3" s="17"/>
      <c r="CA3" s="17"/>
      <c r="CB3" s="17"/>
      <c r="CC3" s="17"/>
      <c r="CD3" s="17"/>
      <c r="CE3" s="11"/>
      <c r="CF3" s="11"/>
      <c r="CG3" s="11"/>
      <c r="CH3" s="11"/>
      <c r="CI3" s="11"/>
      <c r="CJ3" s="11"/>
      <c r="CK3" s="11"/>
      <c r="CL3" s="11"/>
      <c r="CM3" s="24" t="s">
        <v>1</v>
      </c>
      <c r="CN3" s="5"/>
      <c r="CO3" s="5"/>
      <c r="CP3" s="5"/>
      <c r="CQ3" s="5"/>
      <c r="CR3" s="5"/>
      <c r="CS3" s="5"/>
      <c r="CT3" s="5"/>
      <c r="CU3" s="5"/>
      <c r="CV3" s="5"/>
      <c r="CW3" s="5"/>
      <c r="DA3" s="17"/>
      <c r="DF3" s="11"/>
      <c r="DG3" s="11"/>
    </row>
    <row r="4" spans="1:117">
      <c r="A4" s="5"/>
      <c r="B4" s="6" t="s">
        <v>55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8"/>
      <c r="AD4" s="8"/>
      <c r="AE4" s="8"/>
      <c r="AF4" s="24" t="s">
        <v>57</v>
      </c>
      <c r="AG4" s="5"/>
      <c r="AH4" s="5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17"/>
      <c r="AW4" s="17"/>
      <c r="AX4" s="17"/>
      <c r="AY4" s="17"/>
      <c r="AZ4" s="17"/>
      <c r="BA4" s="17"/>
      <c r="BB4" s="8"/>
      <c r="BC4" s="8"/>
      <c r="BD4" s="8"/>
      <c r="BE4" s="8"/>
      <c r="BF4" s="8"/>
      <c r="BG4" s="8"/>
      <c r="BH4" s="8"/>
      <c r="BI4" s="8"/>
      <c r="BJ4" s="43" t="s">
        <v>55</v>
      </c>
      <c r="BK4" s="5"/>
      <c r="BL4" s="5"/>
      <c r="BM4" s="5"/>
      <c r="BN4" s="7"/>
      <c r="BO4" s="5"/>
      <c r="BP4" s="7"/>
      <c r="BQ4" s="5"/>
      <c r="BR4" s="5"/>
      <c r="BS4" s="5"/>
      <c r="BT4" s="5"/>
      <c r="BU4" s="5"/>
      <c r="BV4" s="12"/>
      <c r="BZ4" s="17"/>
      <c r="CA4" s="17"/>
      <c r="CB4" s="17"/>
      <c r="CC4" s="17"/>
      <c r="CD4" s="7"/>
      <c r="CE4" s="8"/>
      <c r="CF4" s="8"/>
      <c r="CG4" s="8"/>
      <c r="CH4" s="8"/>
      <c r="CI4" s="8"/>
      <c r="CJ4" s="8"/>
      <c r="CK4" s="8"/>
      <c r="CL4" s="8"/>
      <c r="CM4" s="24" t="s">
        <v>37</v>
      </c>
      <c r="CN4" s="5"/>
      <c r="CO4" s="7"/>
      <c r="CP4" s="5"/>
      <c r="CQ4" s="7"/>
      <c r="CR4" s="5"/>
      <c r="CS4" s="5"/>
      <c r="CT4" s="5"/>
      <c r="CU4" s="5"/>
      <c r="CV4" s="5"/>
      <c r="CW4" s="5"/>
      <c r="CX4" s="17"/>
      <c r="DA4" s="17"/>
      <c r="DF4" s="8"/>
      <c r="DG4" s="8"/>
    </row>
    <row r="5" spans="1:117" s="145" customFormat="1">
      <c r="A5" s="33"/>
      <c r="B5" s="34" t="s">
        <v>2</v>
      </c>
      <c r="C5" s="34" t="s">
        <v>3</v>
      </c>
      <c r="D5" s="34" t="s">
        <v>4</v>
      </c>
      <c r="E5" s="34" t="s">
        <v>5</v>
      </c>
      <c r="F5" s="34" t="s">
        <v>6</v>
      </c>
      <c r="G5" s="34" t="s">
        <v>7</v>
      </c>
      <c r="H5" s="34" t="s">
        <v>8</v>
      </c>
      <c r="I5" s="34" t="s">
        <v>9</v>
      </c>
      <c r="J5" s="34" t="s">
        <v>10</v>
      </c>
      <c r="K5" s="34" t="s">
        <v>30</v>
      </c>
      <c r="L5" s="34" t="s">
        <v>33</v>
      </c>
      <c r="M5" s="34" t="s">
        <v>34</v>
      </c>
      <c r="N5" s="34" t="s">
        <v>35</v>
      </c>
      <c r="O5" s="34" t="s">
        <v>36</v>
      </c>
      <c r="P5" s="34" t="s">
        <v>45</v>
      </c>
      <c r="Q5" s="34" t="s">
        <v>48</v>
      </c>
      <c r="R5" s="34" t="s">
        <v>49</v>
      </c>
      <c r="S5" s="34" t="s">
        <v>52</v>
      </c>
      <c r="T5" s="34" t="s">
        <v>54</v>
      </c>
      <c r="U5" s="36" t="s">
        <v>59</v>
      </c>
      <c r="V5" s="34" t="s">
        <v>62</v>
      </c>
      <c r="W5" s="34" t="s">
        <v>71</v>
      </c>
      <c r="X5" s="34" t="s">
        <v>113</v>
      </c>
      <c r="Y5" s="34" t="s">
        <v>117</v>
      </c>
      <c r="Z5" s="36" t="s">
        <v>124</v>
      </c>
      <c r="AA5" s="36" t="s">
        <v>127</v>
      </c>
      <c r="AB5" s="36" t="s">
        <v>131</v>
      </c>
      <c r="AC5" s="36" t="s">
        <v>130</v>
      </c>
      <c r="AD5" s="297" t="s">
        <v>135</v>
      </c>
      <c r="AE5" s="275" t="s">
        <v>136</v>
      </c>
      <c r="AF5" s="35" t="s">
        <v>2</v>
      </c>
      <c r="AG5" s="34" t="s">
        <v>3</v>
      </c>
      <c r="AH5" s="34" t="s">
        <v>4</v>
      </c>
      <c r="AI5" s="34" t="s">
        <v>5</v>
      </c>
      <c r="AJ5" s="34" t="s">
        <v>6</v>
      </c>
      <c r="AK5" s="34" t="s">
        <v>7</v>
      </c>
      <c r="AL5" s="34" t="s">
        <v>8</v>
      </c>
      <c r="AM5" s="34" t="s">
        <v>9</v>
      </c>
      <c r="AN5" s="34" t="s">
        <v>10</v>
      </c>
      <c r="AO5" s="34" t="s">
        <v>30</v>
      </c>
      <c r="AP5" s="34" t="s">
        <v>33</v>
      </c>
      <c r="AQ5" s="34" t="s">
        <v>34</v>
      </c>
      <c r="AR5" s="34" t="s">
        <v>35</v>
      </c>
      <c r="AS5" s="34" t="s">
        <v>36</v>
      </c>
      <c r="AT5" s="34" t="s">
        <v>45</v>
      </c>
      <c r="AU5" s="34" t="s">
        <v>48</v>
      </c>
      <c r="AV5" s="34" t="s">
        <v>49</v>
      </c>
      <c r="AW5" s="34" t="s">
        <v>52</v>
      </c>
      <c r="AX5" s="34" t="s">
        <v>54</v>
      </c>
      <c r="AY5" s="34" t="s">
        <v>59</v>
      </c>
      <c r="AZ5" s="34" t="s">
        <v>62</v>
      </c>
      <c r="BA5" s="34" t="s">
        <v>71</v>
      </c>
      <c r="BB5" s="34" t="s">
        <v>113</v>
      </c>
      <c r="BC5" s="34" t="s">
        <v>117</v>
      </c>
      <c r="BD5" s="36" t="s">
        <v>124</v>
      </c>
      <c r="BE5" s="36" t="s">
        <v>127</v>
      </c>
      <c r="BF5" s="36"/>
      <c r="BG5" s="36" t="s">
        <v>130</v>
      </c>
      <c r="BH5" s="36" t="s">
        <v>135</v>
      </c>
      <c r="BI5" s="275" t="s">
        <v>136</v>
      </c>
      <c r="BJ5" s="35" t="s">
        <v>2</v>
      </c>
      <c r="BK5" s="34" t="s">
        <v>4</v>
      </c>
      <c r="BL5" s="34" t="s">
        <v>5</v>
      </c>
      <c r="BM5" s="34" t="s">
        <v>6</v>
      </c>
      <c r="BN5" s="34" t="s">
        <v>7</v>
      </c>
      <c r="BO5" s="34" t="s">
        <v>8</v>
      </c>
      <c r="BP5" s="34" t="s">
        <v>9</v>
      </c>
      <c r="BQ5" s="34" t="s">
        <v>10</v>
      </c>
      <c r="BR5" s="34" t="s">
        <v>30</v>
      </c>
      <c r="BS5" s="34" t="s">
        <v>33</v>
      </c>
      <c r="BT5" s="34" t="s">
        <v>34</v>
      </c>
      <c r="BU5" s="34" t="s">
        <v>35</v>
      </c>
      <c r="BV5" s="34" t="s">
        <v>36</v>
      </c>
      <c r="BW5" s="36" t="s">
        <v>45</v>
      </c>
      <c r="BX5" s="36" t="s">
        <v>48</v>
      </c>
      <c r="BY5" s="36" t="s">
        <v>49</v>
      </c>
      <c r="BZ5" s="34" t="s">
        <v>52</v>
      </c>
      <c r="CA5" s="34" t="s">
        <v>54</v>
      </c>
      <c r="CB5" s="34" t="s">
        <v>59</v>
      </c>
      <c r="CC5" s="34" t="s">
        <v>62</v>
      </c>
      <c r="CD5" s="34" t="s">
        <v>71</v>
      </c>
      <c r="CE5" s="34" t="s">
        <v>113</v>
      </c>
      <c r="CF5" s="34" t="s">
        <v>117</v>
      </c>
      <c r="CG5" s="36" t="s">
        <v>124</v>
      </c>
      <c r="CH5" s="36" t="s">
        <v>127</v>
      </c>
      <c r="CI5" s="36" t="s">
        <v>131</v>
      </c>
      <c r="CJ5" s="36" t="s">
        <v>130</v>
      </c>
      <c r="CK5" s="297" t="s">
        <v>135</v>
      </c>
      <c r="CL5" s="275" t="s">
        <v>136</v>
      </c>
      <c r="CM5" s="35" t="s">
        <v>4</v>
      </c>
      <c r="CN5" s="34" t="s">
        <v>6</v>
      </c>
      <c r="CO5" s="34" t="s">
        <v>7</v>
      </c>
      <c r="CP5" s="34" t="s">
        <v>8</v>
      </c>
      <c r="CQ5" s="34" t="s">
        <v>9</v>
      </c>
      <c r="CR5" s="34" t="s">
        <v>10</v>
      </c>
      <c r="CS5" s="34" t="s">
        <v>30</v>
      </c>
      <c r="CT5" s="33" t="s">
        <v>33</v>
      </c>
      <c r="CU5" s="33" t="s">
        <v>34</v>
      </c>
      <c r="CV5" s="33" t="s">
        <v>35</v>
      </c>
      <c r="CW5" s="33" t="s">
        <v>36</v>
      </c>
      <c r="CX5" s="34" t="s">
        <v>45</v>
      </c>
      <c r="CY5" s="34" t="s">
        <v>48</v>
      </c>
      <c r="CZ5" s="47" t="s">
        <v>49</v>
      </c>
      <c r="DA5" s="34" t="s">
        <v>52</v>
      </c>
      <c r="DB5" s="34" t="s">
        <v>54</v>
      </c>
      <c r="DC5" s="34" t="s">
        <v>59</v>
      </c>
      <c r="DD5" s="34" t="s">
        <v>62</v>
      </c>
      <c r="DE5" s="34" t="s">
        <v>71</v>
      </c>
      <c r="DF5" s="34" t="s">
        <v>113</v>
      </c>
      <c r="DG5" s="75" t="s">
        <v>117</v>
      </c>
      <c r="DH5" s="118" t="s">
        <v>124</v>
      </c>
      <c r="DI5" s="118" t="s">
        <v>127</v>
      </c>
      <c r="DJ5" s="118" t="s">
        <v>131</v>
      </c>
      <c r="DK5" s="118" t="s">
        <v>130</v>
      </c>
      <c r="DL5" s="118" t="s">
        <v>135</v>
      </c>
      <c r="DM5" s="276" t="s">
        <v>136</v>
      </c>
    </row>
    <row r="6" spans="1:117">
      <c r="A6" s="5" t="s">
        <v>111</v>
      </c>
      <c r="B6" s="5">
        <v>32387</v>
      </c>
      <c r="C6" s="5">
        <v>34510</v>
      </c>
      <c r="D6" s="5">
        <v>36600</v>
      </c>
      <c r="E6" s="5">
        <v>38320</v>
      </c>
      <c r="F6" s="5">
        <v>38271</v>
      </c>
      <c r="G6" s="5">
        <v>39889</v>
      </c>
      <c r="H6" s="5">
        <f>((40910*25966)+(40220*33096))/(25966+33096)</f>
        <v>40523.351393450946</v>
      </c>
      <c r="I6" s="8">
        <f>((42020*26799)+(41030*29780))/(26799+29780)</f>
        <v>41498.919740539779</v>
      </c>
      <c r="J6" s="5">
        <v>43297</v>
      </c>
      <c r="K6" s="5">
        <v>44698</v>
      </c>
      <c r="L6" s="5">
        <v>44798.304340840907</v>
      </c>
      <c r="M6" s="9">
        <v>46060.47785533734</v>
      </c>
      <c r="N6" s="1">
        <v>46053</v>
      </c>
      <c r="O6" s="22">
        <v>48304</v>
      </c>
      <c r="P6" s="9">
        <v>50370.977036605298</v>
      </c>
      <c r="Q6" s="40">
        <v>51287.885870496</v>
      </c>
      <c r="R6" s="40">
        <v>53315.926843424109</v>
      </c>
      <c r="S6" s="40">
        <v>54822.76814562951</v>
      </c>
      <c r="T6" s="40">
        <v>56775.118281004085</v>
      </c>
      <c r="U6" s="40">
        <v>58841.983434807378</v>
      </c>
      <c r="V6" s="40">
        <v>60207.821582073484</v>
      </c>
      <c r="W6" s="62">
        <v>61274.02064271368</v>
      </c>
      <c r="X6" s="62">
        <v>61429.083647394837</v>
      </c>
      <c r="Y6" s="62">
        <v>61621</v>
      </c>
      <c r="Z6" s="62">
        <v>58578.585195100357</v>
      </c>
      <c r="AA6" s="62">
        <v>57955.871470767823</v>
      </c>
      <c r="AB6" s="62">
        <v>59009.625743617013</v>
      </c>
      <c r="AC6" s="62">
        <v>60422.139566484453</v>
      </c>
      <c r="AD6" s="62">
        <v>46387.167628138617</v>
      </c>
      <c r="AE6" s="62">
        <v>64199.610721133955</v>
      </c>
      <c r="AF6" s="24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W6" s="45"/>
      <c r="AX6" s="45"/>
      <c r="AY6" s="45"/>
      <c r="AZ6" s="45"/>
      <c r="BA6" s="45"/>
      <c r="BB6" s="62"/>
      <c r="BC6" s="62"/>
      <c r="BD6" s="62"/>
      <c r="BE6" s="62"/>
      <c r="BF6" s="62"/>
      <c r="BG6" s="62"/>
      <c r="BH6" s="62"/>
      <c r="BI6" s="62"/>
      <c r="BJ6" s="74" t="s">
        <v>28</v>
      </c>
      <c r="BK6" s="75" t="s">
        <v>28</v>
      </c>
      <c r="BL6" s="75" t="s">
        <v>28</v>
      </c>
      <c r="BM6" s="75" t="s">
        <v>28</v>
      </c>
      <c r="BN6" s="75" t="s">
        <v>28</v>
      </c>
      <c r="BO6" s="75" t="s">
        <v>28</v>
      </c>
      <c r="BP6" s="75" t="s">
        <v>28</v>
      </c>
      <c r="BQ6" s="75" t="s">
        <v>28</v>
      </c>
      <c r="BR6" s="75" t="s">
        <v>28</v>
      </c>
      <c r="BS6" s="75" t="s">
        <v>28</v>
      </c>
      <c r="BT6" s="75" t="s">
        <v>28</v>
      </c>
      <c r="BU6" s="75" t="s">
        <v>28</v>
      </c>
      <c r="BV6" s="75" t="s">
        <v>28</v>
      </c>
      <c r="BW6" s="75" t="s">
        <v>28</v>
      </c>
      <c r="BX6" s="75" t="s">
        <v>28</v>
      </c>
      <c r="BY6" s="75" t="s">
        <v>28</v>
      </c>
      <c r="BZ6" s="75" t="s">
        <v>28</v>
      </c>
      <c r="CA6" s="75">
        <v>42278</v>
      </c>
      <c r="CB6" s="75" t="s">
        <v>28</v>
      </c>
      <c r="CC6" s="75" t="s">
        <v>28</v>
      </c>
      <c r="CD6" s="75" t="s">
        <v>28</v>
      </c>
      <c r="CE6" s="75">
        <v>47317.248314606739</v>
      </c>
      <c r="CF6" s="11">
        <v>45750</v>
      </c>
      <c r="CG6" s="11">
        <v>43097.814764916766</v>
      </c>
      <c r="CH6" s="11">
        <v>62142.186068473202</v>
      </c>
      <c r="CI6" s="11">
        <v>62789.349844145727</v>
      </c>
      <c r="CJ6" s="11">
        <v>63660.784044442604</v>
      </c>
      <c r="CK6" s="11"/>
      <c r="CL6" s="11">
        <v>46405.328715981355</v>
      </c>
      <c r="CM6" s="25"/>
      <c r="CN6" s="8"/>
      <c r="CO6" s="8"/>
      <c r="CP6" s="8"/>
      <c r="CQ6" s="8"/>
      <c r="CR6" s="5"/>
      <c r="CS6" s="5"/>
      <c r="CT6" s="5"/>
      <c r="CU6" s="5"/>
      <c r="CW6" s="5"/>
      <c r="CY6" s="19"/>
      <c r="DA6" s="45"/>
      <c r="DB6" s="45"/>
      <c r="DC6" s="45"/>
      <c r="DD6" s="45"/>
      <c r="DE6" s="45"/>
      <c r="DF6" s="62"/>
      <c r="DG6" s="62"/>
    </row>
    <row r="7" spans="1:117">
      <c r="A7" s="53" t="s">
        <v>72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>
        <v>61309.099054906961</v>
      </c>
      <c r="S7" s="53"/>
      <c r="T7" s="53">
        <v>66007</v>
      </c>
      <c r="U7" s="53">
        <v>68962.393440534943</v>
      </c>
      <c r="V7" s="53">
        <v>71490.031572346765</v>
      </c>
      <c r="W7" s="65">
        <v>72253.80643960544</v>
      </c>
      <c r="X7" s="65">
        <v>72527.339100456476</v>
      </c>
      <c r="Y7" s="65">
        <v>72559</v>
      </c>
      <c r="Z7" s="65">
        <v>67137.255586191051</v>
      </c>
      <c r="AA7" s="65">
        <v>66502.237217296206</v>
      </c>
      <c r="AB7" s="65">
        <v>67792.846766013885</v>
      </c>
      <c r="AC7" s="65">
        <v>69679.904048127588</v>
      </c>
      <c r="AD7" s="65" t="s">
        <v>28</v>
      </c>
      <c r="AE7" s="65">
        <v>73086.65126140666</v>
      </c>
      <c r="AF7" s="57"/>
      <c r="AG7" s="51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1"/>
      <c r="AW7" s="53"/>
      <c r="AX7" s="53"/>
      <c r="AY7" s="53"/>
      <c r="AZ7" s="53"/>
      <c r="BA7" s="53"/>
      <c r="BB7" s="65"/>
      <c r="BC7" s="65"/>
      <c r="BD7" s="65"/>
      <c r="BE7" s="65"/>
      <c r="BF7" s="65"/>
      <c r="BG7" s="65"/>
      <c r="BH7" s="65"/>
      <c r="BI7" s="65"/>
      <c r="BJ7" s="57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65" t="s">
        <v>28</v>
      </c>
      <c r="CC7" s="53"/>
      <c r="CD7" s="53"/>
      <c r="CE7" s="65">
        <v>56476.862129144851</v>
      </c>
      <c r="CF7" s="39" t="s">
        <v>28</v>
      </c>
      <c r="CG7" s="39" t="s">
        <v>28</v>
      </c>
      <c r="CH7" s="39">
        <v>66490.46597498389</v>
      </c>
      <c r="CI7" s="39">
        <v>67415.905790561927</v>
      </c>
      <c r="CJ7" s="39">
        <v>69946.243553514651</v>
      </c>
      <c r="CK7" s="39">
        <v>92627.625449101804</v>
      </c>
      <c r="CL7" s="39">
        <v>97596.031764705884</v>
      </c>
      <c r="CM7" s="57"/>
      <c r="CN7" s="51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65"/>
      <c r="DG7" s="65"/>
    </row>
    <row r="8" spans="1:117">
      <c r="A8" s="53" t="s">
        <v>86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>
        <v>54099.637951832286</v>
      </c>
      <c r="S8" s="53"/>
      <c r="T8" s="53">
        <v>56659</v>
      </c>
      <c r="U8" s="53">
        <v>58405.713183958433</v>
      </c>
      <c r="V8" s="53">
        <v>59837.143968871598</v>
      </c>
      <c r="W8" s="65">
        <v>61360.091739568008</v>
      </c>
      <c r="X8" s="65">
        <v>62031.821724995221</v>
      </c>
      <c r="Y8" s="65">
        <v>62792</v>
      </c>
      <c r="Z8" s="65">
        <v>60855.858923527099</v>
      </c>
      <c r="AA8" s="65">
        <v>59711.667222806376</v>
      </c>
      <c r="AB8" s="65">
        <v>60424.776413952466</v>
      </c>
      <c r="AC8" s="65">
        <v>62654.336578071059</v>
      </c>
      <c r="AD8" s="65" t="s">
        <v>28</v>
      </c>
      <c r="AE8" s="65">
        <v>66708.312714241198</v>
      </c>
      <c r="AF8" s="57"/>
      <c r="AG8" s="51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1"/>
      <c r="AW8" s="53"/>
      <c r="AX8" s="53"/>
      <c r="AY8" s="53"/>
      <c r="AZ8" s="53"/>
      <c r="BA8" s="53"/>
      <c r="BB8" s="65"/>
      <c r="BC8" s="65"/>
      <c r="BD8" s="65"/>
      <c r="BE8" s="65"/>
      <c r="BF8" s="65"/>
      <c r="BG8" s="65"/>
      <c r="BH8" s="65"/>
      <c r="BI8" s="65"/>
      <c r="BJ8" s="57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65" t="s">
        <v>28</v>
      </c>
      <c r="CC8" s="53"/>
      <c r="CD8" s="53"/>
      <c r="CE8" s="65">
        <v>49841.066666666666</v>
      </c>
      <c r="CF8" s="65">
        <v>53286</v>
      </c>
      <c r="CG8" s="65">
        <v>52300.368637724554</v>
      </c>
      <c r="CH8" s="65">
        <v>67612.237908644893</v>
      </c>
      <c r="CI8" s="65">
        <v>69055.799861780717</v>
      </c>
      <c r="CJ8" s="65">
        <v>70574.765233900107</v>
      </c>
      <c r="CK8" s="65"/>
      <c r="CL8" s="65">
        <v>43693.5</v>
      </c>
      <c r="CM8" s="57"/>
      <c r="CN8" s="51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65"/>
      <c r="DG8" s="65"/>
    </row>
    <row r="9" spans="1:117">
      <c r="A9" s="53" t="s">
        <v>99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>
        <v>58071.597257991212</v>
      </c>
      <c r="S9" s="53"/>
      <c r="T9" s="53">
        <v>61452</v>
      </c>
      <c r="U9" s="53">
        <v>62828.955026061056</v>
      </c>
      <c r="V9" s="53">
        <v>64691.620255957634</v>
      </c>
      <c r="W9" s="65">
        <v>65879.396751412423</v>
      </c>
      <c r="X9" s="65">
        <v>66522.125313448589</v>
      </c>
      <c r="Y9" s="65">
        <v>67605</v>
      </c>
      <c r="Z9" s="65">
        <v>60653.46372378568</v>
      </c>
      <c r="AA9" s="65">
        <v>61485.420237797844</v>
      </c>
      <c r="AB9" s="65">
        <v>64486.512423105145</v>
      </c>
      <c r="AC9" s="65">
        <v>66194.898560979651</v>
      </c>
      <c r="AD9" s="65" t="s">
        <v>28</v>
      </c>
      <c r="AE9" s="65">
        <v>69299.368453509349</v>
      </c>
      <c r="AF9" s="57"/>
      <c r="AG9" s="51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1"/>
      <c r="AW9" s="53"/>
      <c r="AX9" s="53"/>
      <c r="AY9" s="53"/>
      <c r="AZ9" s="53"/>
      <c r="BA9" s="53"/>
      <c r="BB9" s="65"/>
      <c r="BC9" s="65"/>
      <c r="BD9" s="65"/>
      <c r="BE9" s="65"/>
      <c r="BF9" s="65"/>
      <c r="BG9" s="65"/>
      <c r="BH9" s="65"/>
      <c r="BI9" s="65"/>
      <c r="BJ9" s="57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65" t="s">
        <v>28</v>
      </c>
      <c r="CC9" s="53"/>
      <c r="CD9" s="53"/>
      <c r="CE9" s="65" t="s">
        <v>28</v>
      </c>
      <c r="CF9" s="39" t="s">
        <v>28</v>
      </c>
      <c r="CG9" s="39" t="s">
        <v>28</v>
      </c>
      <c r="CH9" s="39">
        <v>63838.342482100234</v>
      </c>
      <c r="CI9" s="39">
        <v>62208.410958904111</v>
      </c>
      <c r="CJ9" s="39">
        <v>64853.628653295134</v>
      </c>
      <c r="CK9" s="39"/>
      <c r="CL9" s="39" t="s">
        <v>28</v>
      </c>
      <c r="CM9" s="57"/>
      <c r="CN9" s="51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65"/>
      <c r="DG9" s="65"/>
    </row>
    <row r="10" spans="1:117">
      <c r="A10" s="5" t="s">
        <v>29</v>
      </c>
      <c r="B10" s="5">
        <v>29653</v>
      </c>
      <c r="C10" s="5">
        <v>30438</v>
      </c>
      <c r="D10" s="5">
        <v>31555</v>
      </c>
      <c r="E10" s="5">
        <v>32015</v>
      </c>
      <c r="F10" s="5">
        <v>33557</v>
      </c>
      <c r="G10" s="5">
        <v>33470.357333125001</v>
      </c>
      <c r="H10" s="16">
        <v>34490.800621545022</v>
      </c>
      <c r="I10" s="8">
        <v>36146</v>
      </c>
      <c r="J10" s="9">
        <v>37596</v>
      </c>
      <c r="K10" s="10">
        <v>38828</v>
      </c>
      <c r="L10" s="9">
        <v>38793.449082224921</v>
      </c>
      <c r="M10" s="9">
        <v>40660.590456020807</v>
      </c>
      <c r="N10" s="10">
        <v>41016</v>
      </c>
      <c r="O10" s="9">
        <v>42777</v>
      </c>
      <c r="P10" s="9">
        <v>43501.681131670775</v>
      </c>
      <c r="Q10">
        <v>43848.085641471691</v>
      </c>
      <c r="R10" s="41">
        <v>45240.90979631542</v>
      </c>
      <c r="S10" s="41">
        <v>46732.104044129854</v>
      </c>
      <c r="T10" s="41">
        <v>48439.678115511721</v>
      </c>
      <c r="U10" s="41">
        <v>50190.935566335174</v>
      </c>
      <c r="V10" s="41">
        <v>51451.692097044201</v>
      </c>
      <c r="W10" s="63">
        <v>51671.338241047022</v>
      </c>
      <c r="X10" s="63">
        <v>51679.10817866453</v>
      </c>
      <c r="Y10" s="63">
        <v>51834.101565527541</v>
      </c>
      <c r="Z10" s="63">
        <v>51302.207031921374</v>
      </c>
      <c r="AA10" s="63">
        <v>52158.031710827207</v>
      </c>
      <c r="AB10" s="63">
        <v>52098.724037699285</v>
      </c>
      <c r="AC10" s="63">
        <v>52632.347802568067</v>
      </c>
      <c r="AD10" s="63">
        <v>46387.167628138617</v>
      </c>
      <c r="AE10" s="63">
        <v>54681.072198038353</v>
      </c>
      <c r="AF10" s="2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W10" s="46"/>
      <c r="AX10" s="46"/>
      <c r="AY10" s="46"/>
      <c r="AZ10" s="46"/>
      <c r="BA10" s="46"/>
      <c r="BB10" s="63"/>
      <c r="BC10" s="63"/>
      <c r="BD10" s="63"/>
      <c r="BE10" s="63"/>
      <c r="BF10" s="63"/>
      <c r="BG10" s="63"/>
      <c r="BH10" s="63"/>
      <c r="BI10" s="63"/>
      <c r="BJ10" s="24">
        <v>24935</v>
      </c>
      <c r="BK10" s="5">
        <v>32036</v>
      </c>
      <c r="BL10" s="5">
        <v>28597</v>
      </c>
      <c r="BM10" s="5">
        <v>33110</v>
      </c>
      <c r="BN10" s="5">
        <v>29198</v>
      </c>
      <c r="BO10" s="5">
        <v>30607</v>
      </c>
      <c r="BP10" s="5">
        <v>33118</v>
      </c>
      <c r="BQ10" s="5">
        <v>34018</v>
      </c>
      <c r="BR10" s="5">
        <v>36132</v>
      </c>
      <c r="BS10" s="5">
        <v>39191.780069060129</v>
      </c>
      <c r="BT10" s="5">
        <v>38207.607703694492</v>
      </c>
      <c r="BU10" s="5">
        <v>35859.833238565494</v>
      </c>
      <c r="BV10" s="5">
        <v>38365.501408749522</v>
      </c>
      <c r="BW10">
        <v>37974.6445732477</v>
      </c>
      <c r="BX10" s="39">
        <v>39291.762223807433</v>
      </c>
      <c r="BY10" s="39">
        <v>39512.672119788505</v>
      </c>
      <c r="BZ10" s="46">
        <v>41019.645365194621</v>
      </c>
      <c r="CA10" s="46">
        <v>42540.236880228033</v>
      </c>
      <c r="CB10" s="46">
        <v>43806.50647405826</v>
      </c>
      <c r="CC10" s="46">
        <v>43840.405358662356</v>
      </c>
      <c r="CD10" s="41">
        <v>44650.237449161286</v>
      </c>
      <c r="CE10" s="63">
        <v>44617.655667565545</v>
      </c>
      <c r="CF10" s="63">
        <v>44617.655667565545</v>
      </c>
      <c r="CG10" s="63">
        <v>42222.430061519342</v>
      </c>
      <c r="CH10" s="63">
        <v>42036.6004150476</v>
      </c>
      <c r="CI10" s="63">
        <v>40187.770446953116</v>
      </c>
      <c r="CJ10" s="63">
        <v>39773.08091226031</v>
      </c>
      <c r="CK10" s="63"/>
      <c r="CL10" s="63">
        <v>41489.640681991688</v>
      </c>
      <c r="CM10" s="25"/>
      <c r="CN10" s="8"/>
      <c r="CO10" s="8"/>
      <c r="CP10" s="8"/>
      <c r="CQ10" s="8"/>
      <c r="CR10" s="5"/>
      <c r="CS10" s="5"/>
      <c r="CT10" s="5"/>
      <c r="CU10" s="5"/>
      <c r="CV10" s="20"/>
      <c r="CW10" s="5"/>
      <c r="CY10" s="19"/>
      <c r="DA10" s="46"/>
      <c r="DB10" s="46"/>
      <c r="DC10" s="46"/>
      <c r="DD10" s="46"/>
      <c r="DE10" s="46"/>
      <c r="DF10" s="63"/>
      <c r="DG10" s="63"/>
    </row>
    <row r="11" spans="1:117">
      <c r="A11" s="5"/>
      <c r="B11" s="5"/>
      <c r="C11" s="5"/>
      <c r="D11" s="5"/>
      <c r="E11" s="5"/>
      <c r="F11" s="5"/>
      <c r="G11" s="5"/>
      <c r="H11" s="5"/>
      <c r="I11" s="8"/>
      <c r="J11" s="9"/>
      <c r="K11" s="9"/>
      <c r="L11" s="9"/>
      <c r="M11" s="9"/>
      <c r="O11" s="22"/>
      <c r="P11" s="22"/>
      <c r="Q11"/>
      <c r="R11"/>
      <c r="S11"/>
      <c r="T11"/>
      <c r="U11"/>
      <c r="V11"/>
      <c r="W11" s="37"/>
      <c r="X11" s="37"/>
      <c r="Y11" s="37"/>
      <c r="Z11" s="37">
        <f t="shared" ref="Z11" si="0">(Z10/Z6)*100</f>
        <v>87.578433075936431</v>
      </c>
      <c r="AA11" s="37"/>
      <c r="AB11" s="37"/>
      <c r="AC11" s="37"/>
      <c r="AD11" s="37"/>
      <c r="AE11" s="37">
        <f t="shared" ref="AE11" si="1">(AE10/AE6)*100</f>
        <v>85.173526106814563</v>
      </c>
      <c r="AF11" s="2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W11" s="19"/>
      <c r="AX11" s="19"/>
      <c r="AY11" s="19"/>
      <c r="AZ11" s="19"/>
      <c r="BA11" s="19"/>
      <c r="BB11" s="37"/>
      <c r="BC11" s="37"/>
      <c r="BD11" s="37"/>
      <c r="BE11" s="37"/>
      <c r="BF11" s="37"/>
      <c r="BG11" s="37"/>
      <c r="BH11" s="37"/>
      <c r="BI11" s="37"/>
      <c r="BJ11" s="24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21"/>
      <c r="BX11" s="39"/>
      <c r="BY11" s="39"/>
      <c r="BZ11" s="19"/>
      <c r="CA11" s="19"/>
      <c r="CB11" s="19"/>
      <c r="CC11" s="19"/>
      <c r="CD11"/>
      <c r="CE11" s="37"/>
      <c r="CF11" s="37"/>
      <c r="CG11" s="37"/>
      <c r="CH11" s="37"/>
      <c r="CI11" s="37"/>
      <c r="CJ11" s="37"/>
      <c r="CK11" s="37"/>
      <c r="CL11" s="37"/>
      <c r="CM11" s="24"/>
      <c r="CN11" s="5"/>
      <c r="CO11" s="5"/>
      <c r="CP11" s="5"/>
      <c r="CQ11" s="5"/>
      <c r="CR11" s="5"/>
      <c r="CS11" s="5"/>
      <c r="CT11" s="5"/>
      <c r="CU11" s="5"/>
      <c r="CV11" s="20"/>
      <c r="CW11" s="5"/>
      <c r="CY11" s="19"/>
      <c r="DA11" s="19"/>
      <c r="DB11" s="19"/>
      <c r="DC11" s="19"/>
      <c r="DD11" s="19"/>
      <c r="DE11" s="19"/>
      <c r="DF11" s="37"/>
      <c r="DG11" s="37"/>
    </row>
    <row r="12" spans="1:117">
      <c r="A12" s="5" t="s">
        <v>11</v>
      </c>
      <c r="B12" s="5">
        <v>30411</v>
      </c>
      <c r="C12" s="5">
        <v>30529</v>
      </c>
      <c r="D12" s="5">
        <v>32615</v>
      </c>
      <c r="E12" s="5">
        <v>32542</v>
      </c>
      <c r="F12" s="5">
        <v>31639.031124807399</v>
      </c>
      <c r="G12" s="5">
        <v>34244.669723110303</v>
      </c>
      <c r="H12" s="5">
        <v>37944</v>
      </c>
      <c r="I12" s="5">
        <v>38286</v>
      </c>
      <c r="J12" s="5">
        <v>38092.991703866013</v>
      </c>
      <c r="K12" s="5">
        <v>38214</v>
      </c>
      <c r="L12" s="5">
        <v>42608.251703372822</v>
      </c>
      <c r="M12" s="5">
        <v>42920.593375923134</v>
      </c>
      <c r="N12" s="73">
        <f>((O12-M12)/2)+M12</f>
        <v>43154.02274960863</v>
      </c>
      <c r="O12" s="5">
        <v>43387.452123294119</v>
      </c>
      <c r="P12" s="5">
        <v>44532.205888234501</v>
      </c>
      <c r="Q12">
        <v>44318.435054144196</v>
      </c>
      <c r="R12">
        <v>44549.101439665217</v>
      </c>
      <c r="S12">
        <v>47497.357884324985</v>
      </c>
      <c r="T12">
        <v>49512.98067339907</v>
      </c>
      <c r="U12">
        <v>53187.135737129574</v>
      </c>
      <c r="V12">
        <v>53081.219350737803</v>
      </c>
      <c r="W12" s="37">
        <v>53422.743054463281</v>
      </c>
      <c r="X12" s="37">
        <v>53018.942272532433</v>
      </c>
      <c r="Y12" s="37">
        <v>53163.426363564577</v>
      </c>
      <c r="Z12" s="37">
        <v>53890.58005049418</v>
      </c>
      <c r="AA12" s="37">
        <v>52546.053207300371</v>
      </c>
      <c r="AB12" s="37">
        <v>53106.961676420615</v>
      </c>
      <c r="AC12" s="37">
        <v>51340.977497255764</v>
      </c>
      <c r="AD12" s="37">
        <v>51617.529069767443</v>
      </c>
      <c r="AE12" s="37">
        <v>53386.606969205837</v>
      </c>
      <c r="AF12" s="76">
        <f t="shared" ref="AF12:AF27" si="2">IF(B12&gt;0,RANK(B12,B$12:B$27),+B12)</f>
        <v>6</v>
      </c>
      <c r="AG12" s="77">
        <f t="shared" ref="AG12:AG27" si="3">IF(C12&gt;0,RANK(C12,C$12:C$27),+C12)</f>
        <v>7</v>
      </c>
      <c r="AH12" s="77">
        <f t="shared" ref="AH12:AH27" si="4">IF(D12&gt;0,RANK(D12,D$12:D$27),+D12)</f>
        <v>7</v>
      </c>
      <c r="AI12" s="77">
        <f t="shared" ref="AI12:AI27" si="5">IF(E12&gt;0,RANK(E12,E$12:E$27),+E12)</f>
        <v>6</v>
      </c>
      <c r="AJ12" s="77">
        <f t="shared" ref="AJ12:AJ27" si="6">IF(F12&gt;0,RANK(F12,F$12:F$27),+F12)</f>
        <v>8</v>
      </c>
      <c r="AK12" s="77">
        <f t="shared" ref="AK12:AK27" si="7">IF(G12&gt;0,RANK(G12,G$12:G$27),+G12)</f>
        <v>6</v>
      </c>
      <c r="AL12" s="77">
        <f t="shared" ref="AL12:AL27" si="8">IF(H12&gt;0,RANK(H12,H$12:H$27),+H12)</f>
        <v>3</v>
      </c>
      <c r="AM12" s="77">
        <f t="shared" ref="AM12:AM27" si="9">IF(I12&gt;0,RANK(I12,I$12:I$27),+I12)</f>
        <v>3</v>
      </c>
      <c r="AN12" s="77">
        <f t="shared" ref="AN12:AN27" si="10">IF(J12&gt;0,RANK(J12,J$12:J$27),+J12)</f>
        <v>6</v>
      </c>
      <c r="AO12" s="77">
        <f t="shared" ref="AO12:AO27" si="11">IF(K12&gt;0,RANK(K12,K$12:K$27),+K12)</f>
        <v>7</v>
      </c>
      <c r="AP12" s="77">
        <f t="shared" ref="AP12:AP27" si="12">IF(L12&gt;0,RANK(L12,L$12:L$27),+L12)</f>
        <v>3</v>
      </c>
      <c r="AQ12" s="77">
        <f t="shared" ref="AQ12:AQ27" si="13">IF(M12&gt;0,RANK(M12,M$12:M$27),+M12)</f>
        <v>5</v>
      </c>
      <c r="AR12" s="78">
        <f t="shared" ref="AR12:AR27" si="14">IF(N12&gt;0,RANK(N12,N$12:N$27),+N12)</f>
        <v>6</v>
      </c>
      <c r="AS12" s="78">
        <f t="shared" ref="AS12:AS27" si="15">IF(O12&gt;0,RANK(O12,O$12:O$27),+O12)</f>
        <v>8</v>
      </c>
      <c r="AT12" s="78">
        <f t="shared" ref="AT12:AT27" si="16">IF(P12&gt;0,RANK(P12,P$12:P$27),+P12)</f>
        <v>7</v>
      </c>
      <c r="AU12" s="78">
        <f t="shared" ref="AU12:AU27" si="17">IF(Q12&gt;0,RANK(Q12,Q$12:Q$27),+Q12)</f>
        <v>7</v>
      </c>
      <c r="AV12" s="78">
        <f t="shared" ref="AV12:AV27" si="18">IF(R12&gt;0,RANK(R12,R$12:R$27),+R12)</f>
        <v>7</v>
      </c>
      <c r="AW12" s="78">
        <f>IF(S12&gt;0,RANK(S12,S$12:S$65),+S12)</f>
        <v>6</v>
      </c>
      <c r="AX12" s="78">
        <f t="shared" ref="AX12:AX27" si="19">IF(T12&gt;0,RANK(T12,T$12:T$27),+T12)</f>
        <v>5</v>
      </c>
      <c r="AY12" s="78">
        <f t="shared" ref="AY12:AY27" si="20">IF(U12&gt;0,RANK(U12,U$12:U$27),+U12)</f>
        <v>4</v>
      </c>
      <c r="AZ12" s="78">
        <f t="shared" ref="AZ12:AZ27" si="21">IF(V12&gt;0,RANK(V12,V$12:V$27),+V12)</f>
        <v>5</v>
      </c>
      <c r="BA12" s="78">
        <f t="shared" ref="BA12:BA27" si="22">IF(W12&gt;0,RANK(W12,W$12:W$27),+W12)</f>
        <v>5</v>
      </c>
      <c r="BB12" s="78">
        <f t="shared" ref="BB12:BB27" si="23">IF(X12&gt;0,RANK(X12,X$12:X$27),+X12)</f>
        <v>6</v>
      </c>
      <c r="BC12" s="78">
        <f t="shared" ref="BC12:BC27" si="24">IF(Y12&gt;0,RANK(Y12,Y$12:Y$27),+Y12)</f>
        <v>5</v>
      </c>
      <c r="BD12" s="78">
        <f t="shared" ref="BD12:BD27" si="25">IF(Z12&gt;0,RANK(Z12,Z$12:Z$27),+Z12)</f>
        <v>5</v>
      </c>
      <c r="BE12" s="78">
        <f t="shared" ref="BE12:BE27" si="26">IF(AA12&gt;0,RANK(AA12,AA$12:AA$27),+AA12)</f>
        <v>6</v>
      </c>
      <c r="BF12" s="78">
        <f t="shared" ref="BF12:BF27" si="27">IF(AB12&gt;0,RANK(AB12,AB$12:AB$27),+AB12)</f>
        <v>6</v>
      </c>
      <c r="BG12" s="78">
        <f t="shared" ref="BG12:BG27" si="28">IF(AC12&gt;0,RANK(AC12,AC$12:AC$27),+AC12)</f>
        <v>6</v>
      </c>
      <c r="BH12" s="78">
        <f t="shared" ref="BH12:BH27" si="29">IF(AD12&gt;0,RANK(AD12,AD$12:AD$27),+AD12)</f>
        <v>5</v>
      </c>
      <c r="BI12" s="78">
        <f t="shared" ref="BI12:BI27" si="30">IF(AE12&gt;0,RANK(AE12,AE$12:AE$27),+AE12)</f>
        <v>6</v>
      </c>
      <c r="BJ12" s="24">
        <v>31160</v>
      </c>
      <c r="BK12" s="5">
        <v>36176</v>
      </c>
      <c r="BL12" s="5">
        <v>35389</v>
      </c>
      <c r="BM12" s="5">
        <v>35466</v>
      </c>
      <c r="BN12" s="5">
        <v>35926</v>
      </c>
      <c r="BO12" s="5">
        <v>38245</v>
      </c>
      <c r="BP12" s="5">
        <v>38097</v>
      </c>
      <c r="BQ12" s="5">
        <v>38782</v>
      </c>
      <c r="BR12" s="5">
        <v>40816</v>
      </c>
      <c r="BS12" s="5">
        <v>45629.437168750002</v>
      </c>
      <c r="BT12" s="5">
        <v>47221.288985187981</v>
      </c>
      <c r="BU12" s="11" t="s">
        <v>42</v>
      </c>
      <c r="BV12" s="21">
        <v>46335.557477821014</v>
      </c>
      <c r="BW12">
        <v>47290.012120823973</v>
      </c>
      <c r="BX12" s="39">
        <v>44976.54614776119</v>
      </c>
      <c r="BY12" s="39">
        <v>45820.192540522876</v>
      </c>
      <c r="BZ12" s="19">
        <v>48350.850828774186</v>
      </c>
      <c r="CA12" s="19">
        <v>51554.76351342105</v>
      </c>
      <c r="CB12" s="19">
        <v>53740.331994701985</v>
      </c>
      <c r="CC12" s="19">
        <v>56172.371456774192</v>
      </c>
      <c r="CD12">
        <v>53687.952004907973</v>
      </c>
      <c r="CE12" s="37">
        <v>53421.884542857144</v>
      </c>
      <c r="CF12" s="37">
        <v>53109.070069798654</v>
      </c>
      <c r="CG12" s="37">
        <v>50864.227946358485</v>
      </c>
      <c r="CH12" s="37">
        <v>56340.19537235851</v>
      </c>
      <c r="CI12" s="37">
        <v>52434.391304347831</v>
      </c>
      <c r="CJ12" s="37">
        <v>52214.932692307695</v>
      </c>
      <c r="CK12" s="37" t="s">
        <v>28</v>
      </c>
      <c r="CL12" s="37">
        <v>52518.762836185822</v>
      </c>
      <c r="CM12" s="76">
        <v>1</v>
      </c>
      <c r="CN12" s="83">
        <v>1</v>
      </c>
      <c r="CO12" s="83">
        <v>1</v>
      </c>
      <c r="CP12" s="83">
        <v>1</v>
      </c>
      <c r="CQ12" s="83">
        <v>1</v>
      </c>
      <c r="CR12" s="83">
        <v>1</v>
      </c>
      <c r="CS12" s="83">
        <v>1</v>
      </c>
      <c r="CT12" s="83">
        <v>1</v>
      </c>
      <c r="CU12" s="83">
        <v>1</v>
      </c>
      <c r="CV12" s="83"/>
      <c r="CW12" s="83">
        <v>1</v>
      </c>
      <c r="CX12" s="78">
        <f t="shared" ref="CX12:DF12" si="31">IF(BW12&gt;0,RANK(BW12,BW$12:BW$27),+BW12)</f>
        <v>1</v>
      </c>
      <c r="CY12" s="78">
        <f t="shared" si="31"/>
        <v>1</v>
      </c>
      <c r="CZ12" s="78">
        <f t="shared" si="31"/>
        <v>1</v>
      </c>
      <c r="DA12" s="78">
        <f t="shared" si="31"/>
        <v>1</v>
      </c>
      <c r="DB12" s="78">
        <f t="shared" si="31"/>
        <v>1</v>
      </c>
      <c r="DC12" s="78">
        <f t="shared" si="31"/>
        <v>1</v>
      </c>
      <c r="DD12" s="78">
        <f t="shared" si="31"/>
        <v>1</v>
      </c>
      <c r="DE12" s="78">
        <f t="shared" si="31"/>
        <v>1</v>
      </c>
      <c r="DF12" s="78">
        <f t="shared" si="31"/>
        <v>1</v>
      </c>
      <c r="DG12" s="78">
        <f t="shared" ref="DG12:DK27" si="32">IF(CF12&gt;0,RANK(CF12,CF$12:CF$27),+CF12)</f>
        <v>1</v>
      </c>
      <c r="DH12" s="78">
        <f t="shared" si="32"/>
        <v>1</v>
      </c>
      <c r="DI12" s="78">
        <f t="shared" si="32"/>
        <v>1</v>
      </c>
      <c r="DJ12" s="78">
        <f t="shared" si="32"/>
        <v>1</v>
      </c>
      <c r="DK12" s="78">
        <f t="shared" si="32"/>
        <v>1</v>
      </c>
      <c r="DL12" s="78" t="str">
        <f t="shared" ref="DL12:DL27" si="33">IF(CK12&gt;0,RANK(CK12,CK$12:CK$27),+CK12)</f>
        <v>NA</v>
      </c>
      <c r="DM12" s="78">
        <f t="shared" ref="DM12:DM27" si="34">IF(CL12&gt;0,RANK(CL12,CL$12:CL$27),+CL12)</f>
        <v>1</v>
      </c>
    </row>
    <row r="13" spans="1:117">
      <c r="A13" s="5" t="s">
        <v>12</v>
      </c>
      <c r="B13" s="5">
        <v>24590</v>
      </c>
      <c r="C13" s="5">
        <v>26173</v>
      </c>
      <c r="D13" s="5">
        <v>27310</v>
      </c>
      <c r="E13" s="5">
        <v>28774</v>
      </c>
      <c r="F13" s="5">
        <v>29325.227006911198</v>
      </c>
      <c r="G13" s="5">
        <v>29110.484886649901</v>
      </c>
      <c r="H13" s="5">
        <v>29839</v>
      </c>
      <c r="I13" s="5">
        <v>30596</v>
      </c>
      <c r="J13" s="5">
        <v>32119.041311932204</v>
      </c>
      <c r="K13" s="5">
        <v>32880</v>
      </c>
      <c r="L13" s="5">
        <v>34276.188617137333</v>
      </c>
      <c r="M13" s="5">
        <v>34534.910394194143</v>
      </c>
      <c r="N13" s="5">
        <v>35702.023526320343</v>
      </c>
      <c r="O13" s="5">
        <v>36778.011640328717</v>
      </c>
      <c r="P13" s="5">
        <v>37655.420745658463</v>
      </c>
      <c r="Q13" s="11">
        <v>38430.542492301887</v>
      </c>
      <c r="R13" s="11">
        <v>39765.893158502993</v>
      </c>
      <c r="S13" s="11">
        <v>41138.753353795575</v>
      </c>
      <c r="T13" s="11">
        <v>42654.398937593978</v>
      </c>
      <c r="U13" s="11">
        <v>44014.48770416942</v>
      </c>
      <c r="V13" s="11">
        <v>42374.611796969337</v>
      </c>
      <c r="W13" s="11">
        <v>43555.944535703915</v>
      </c>
      <c r="X13" s="11">
        <v>43576.138634502102</v>
      </c>
      <c r="Y13" s="11">
        <v>43996.935908215026</v>
      </c>
      <c r="Z13" s="11">
        <v>43546.377554553517</v>
      </c>
      <c r="AA13" s="11">
        <v>43845.371326013868</v>
      </c>
      <c r="AB13" s="11">
        <v>44207.091056312107</v>
      </c>
      <c r="AC13" s="11">
        <v>44817.506073802433</v>
      </c>
      <c r="AD13" s="11">
        <v>41733.331669865649</v>
      </c>
      <c r="AE13" s="11">
        <v>45327.931346661637</v>
      </c>
      <c r="AF13" s="76">
        <f t="shared" si="2"/>
        <v>15</v>
      </c>
      <c r="AG13" s="77">
        <f t="shared" si="3"/>
        <v>14</v>
      </c>
      <c r="AH13" s="77">
        <f t="shared" si="4"/>
        <v>15</v>
      </c>
      <c r="AI13" s="77">
        <f t="shared" si="5"/>
        <v>12</v>
      </c>
      <c r="AJ13" s="77">
        <f t="shared" si="6"/>
        <v>12</v>
      </c>
      <c r="AK13" s="77">
        <f t="shared" si="7"/>
        <v>14</v>
      </c>
      <c r="AL13" s="77">
        <f t="shared" si="8"/>
        <v>15</v>
      </c>
      <c r="AM13" s="77">
        <f t="shared" si="9"/>
        <v>16</v>
      </c>
      <c r="AN13" s="77">
        <f t="shared" si="10"/>
        <v>15</v>
      </c>
      <c r="AO13" s="77">
        <f t="shared" si="11"/>
        <v>15</v>
      </c>
      <c r="AP13" s="77">
        <f t="shared" si="12"/>
        <v>14</v>
      </c>
      <c r="AQ13" s="77">
        <f t="shared" si="13"/>
        <v>15</v>
      </c>
      <c r="AR13" s="78">
        <f t="shared" si="14"/>
        <v>16</v>
      </c>
      <c r="AS13" s="78">
        <f t="shared" si="15"/>
        <v>16</v>
      </c>
      <c r="AT13" s="78">
        <f t="shared" si="16"/>
        <v>15</v>
      </c>
      <c r="AU13" s="78">
        <f t="shared" si="17"/>
        <v>15</v>
      </c>
      <c r="AV13" s="78">
        <f t="shared" si="18"/>
        <v>16</v>
      </c>
      <c r="AW13" s="78">
        <f t="shared" ref="AW13:AW27" si="35">IF(S13&gt;0,RANK(S13,S$12:S$27),+S13)</f>
        <v>16</v>
      </c>
      <c r="AX13" s="78">
        <f t="shared" si="19"/>
        <v>16</v>
      </c>
      <c r="AY13" s="78">
        <f t="shared" si="20"/>
        <v>16</v>
      </c>
      <c r="AZ13" s="78">
        <f t="shared" si="21"/>
        <v>16</v>
      </c>
      <c r="BA13" s="78">
        <f t="shared" si="22"/>
        <v>16</v>
      </c>
      <c r="BB13" s="78">
        <f t="shared" si="23"/>
        <v>16</v>
      </c>
      <c r="BC13" s="78">
        <f t="shared" si="24"/>
        <v>16</v>
      </c>
      <c r="BD13" s="78">
        <f t="shared" si="25"/>
        <v>15</v>
      </c>
      <c r="BE13" s="78">
        <f t="shared" si="26"/>
        <v>15</v>
      </c>
      <c r="BF13" s="78">
        <f t="shared" si="27"/>
        <v>14</v>
      </c>
      <c r="BG13" s="78">
        <f t="shared" si="28"/>
        <v>14</v>
      </c>
      <c r="BH13" s="78">
        <f t="shared" si="29"/>
        <v>13</v>
      </c>
      <c r="BI13" s="78">
        <f t="shared" si="30"/>
        <v>14</v>
      </c>
      <c r="BJ13" s="24">
        <v>16886</v>
      </c>
      <c r="BK13" s="11" t="s">
        <v>42</v>
      </c>
      <c r="BL13" s="11" t="s">
        <v>42</v>
      </c>
      <c r="BM13" s="11" t="s">
        <v>42</v>
      </c>
      <c r="BN13" s="11" t="s">
        <v>42</v>
      </c>
      <c r="BO13" s="11" t="s">
        <v>42</v>
      </c>
      <c r="BP13" s="11" t="s">
        <v>42</v>
      </c>
      <c r="BQ13" s="11" t="s">
        <v>42</v>
      </c>
      <c r="BR13" s="11" t="s">
        <v>42</v>
      </c>
      <c r="BS13" s="11" t="s">
        <v>42</v>
      </c>
      <c r="BT13" s="11" t="s">
        <v>42</v>
      </c>
      <c r="BU13" s="11" t="s">
        <v>42</v>
      </c>
      <c r="BV13" s="11" t="s">
        <v>42</v>
      </c>
      <c r="BW13" s="11" t="s">
        <v>42</v>
      </c>
      <c r="BX13" s="39" t="s">
        <v>42</v>
      </c>
      <c r="BY13" s="39" t="s">
        <v>42</v>
      </c>
      <c r="BZ13" s="39" t="s">
        <v>42</v>
      </c>
      <c r="CA13" s="39" t="s">
        <v>42</v>
      </c>
      <c r="CB13" s="39" t="s">
        <v>42</v>
      </c>
      <c r="CC13" s="39" t="s">
        <v>42</v>
      </c>
      <c r="CD13" s="39" t="s">
        <v>42</v>
      </c>
      <c r="CE13" s="39" t="s">
        <v>42</v>
      </c>
      <c r="CF13" s="39" t="s">
        <v>42</v>
      </c>
      <c r="CG13" s="39" t="s">
        <v>42</v>
      </c>
      <c r="CH13" s="39" t="s">
        <v>42</v>
      </c>
      <c r="CI13" s="29" t="s">
        <v>42</v>
      </c>
      <c r="CJ13" s="29" t="s">
        <v>42</v>
      </c>
      <c r="CK13" s="29" t="s">
        <v>28</v>
      </c>
      <c r="CL13" s="29" t="s">
        <v>28</v>
      </c>
      <c r="CM13" s="76"/>
      <c r="CN13" s="83"/>
      <c r="CO13" s="83"/>
      <c r="CP13" s="83"/>
      <c r="CQ13" s="83"/>
      <c r="CR13" s="83"/>
      <c r="CS13" s="83"/>
      <c r="CT13" s="83"/>
      <c r="CU13" s="83"/>
      <c r="CV13" s="84"/>
      <c r="CW13" s="84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 t="str">
        <f t="shared" si="32"/>
        <v>—</v>
      </c>
      <c r="DJ13" s="78" t="str">
        <f t="shared" si="32"/>
        <v>—</v>
      </c>
      <c r="DK13" s="78" t="str">
        <f t="shared" si="32"/>
        <v>—</v>
      </c>
      <c r="DL13" s="78" t="str">
        <f t="shared" si="33"/>
        <v>NA</v>
      </c>
      <c r="DM13" s="78" t="str">
        <f t="shared" si="34"/>
        <v>NA</v>
      </c>
    </row>
    <row r="14" spans="1:117">
      <c r="A14" s="5" t="s">
        <v>31</v>
      </c>
      <c r="B14" s="5">
        <v>32760</v>
      </c>
      <c r="C14" s="5">
        <v>35737.156526460174</v>
      </c>
      <c r="D14" s="5">
        <v>37617</v>
      </c>
      <c r="E14" s="5">
        <v>37644</v>
      </c>
      <c r="F14" s="5">
        <v>39149</v>
      </c>
      <c r="G14" s="5">
        <v>40085</v>
      </c>
      <c r="H14" s="5">
        <v>42191.773220162606</v>
      </c>
      <c r="I14" s="5">
        <v>43015</v>
      </c>
      <c r="J14" s="5">
        <v>43797</v>
      </c>
      <c r="K14" s="5">
        <v>44184</v>
      </c>
      <c r="L14" s="5">
        <v>46315</v>
      </c>
      <c r="M14" s="5">
        <v>47953.984612866661</v>
      </c>
      <c r="N14" s="5">
        <v>51112.6723841196</v>
      </c>
      <c r="O14" s="5">
        <v>52327</v>
      </c>
      <c r="P14" s="5">
        <v>48634.335351290327</v>
      </c>
      <c r="Q14" s="8">
        <v>53798.000734697445</v>
      </c>
      <c r="R14" s="8">
        <v>57894.590308370047</v>
      </c>
      <c r="S14" s="8">
        <v>61253.441405045589</v>
      </c>
      <c r="T14" s="8">
        <v>62658.61368842105</v>
      </c>
      <c r="U14" s="8">
        <v>63767.250493582884</v>
      </c>
      <c r="V14" s="8">
        <v>63827.992744235926</v>
      </c>
      <c r="W14" s="8">
        <v>62779.514551595748</v>
      </c>
      <c r="X14" s="8">
        <v>63804.420643749996</v>
      </c>
      <c r="Y14" s="8">
        <v>64166.660820365534</v>
      </c>
      <c r="Z14" s="8">
        <v>68958.386479777721</v>
      </c>
      <c r="AA14" s="8">
        <v>60362.580450037851</v>
      </c>
      <c r="AB14" s="8">
        <v>58322.254381694256</v>
      </c>
      <c r="AC14" s="8">
        <v>61440.976117285405</v>
      </c>
      <c r="AD14" s="8" t="s">
        <v>28</v>
      </c>
      <c r="AE14" s="8">
        <v>63505.970021413283</v>
      </c>
      <c r="AF14" s="76">
        <f t="shared" si="2"/>
        <v>3</v>
      </c>
      <c r="AG14" s="77">
        <f t="shared" si="3"/>
        <v>2</v>
      </c>
      <c r="AH14" s="77">
        <f t="shared" si="4"/>
        <v>2</v>
      </c>
      <c r="AI14" s="77">
        <f t="shared" si="5"/>
        <v>2</v>
      </c>
      <c r="AJ14" s="77">
        <f t="shared" si="6"/>
        <v>2</v>
      </c>
      <c r="AK14" s="77">
        <f t="shared" si="7"/>
        <v>2</v>
      </c>
      <c r="AL14" s="77">
        <f t="shared" si="8"/>
        <v>2</v>
      </c>
      <c r="AM14" s="77">
        <f t="shared" si="9"/>
        <v>2</v>
      </c>
      <c r="AN14" s="77">
        <f t="shared" si="10"/>
        <v>2</v>
      </c>
      <c r="AO14" s="77">
        <f t="shared" si="11"/>
        <v>2</v>
      </c>
      <c r="AP14" s="77">
        <f t="shared" si="12"/>
        <v>2</v>
      </c>
      <c r="AQ14" s="77">
        <f t="shared" si="13"/>
        <v>2</v>
      </c>
      <c r="AR14" s="78">
        <f t="shared" si="14"/>
        <v>1</v>
      </c>
      <c r="AS14" s="78">
        <f t="shared" si="15"/>
        <v>2</v>
      </c>
      <c r="AT14" s="78">
        <f t="shared" si="16"/>
        <v>2</v>
      </c>
      <c r="AU14" s="78">
        <f t="shared" si="17"/>
        <v>2</v>
      </c>
      <c r="AV14" s="78">
        <f t="shared" si="18"/>
        <v>1</v>
      </c>
      <c r="AW14" s="78">
        <f t="shared" si="35"/>
        <v>1</v>
      </c>
      <c r="AX14" s="78">
        <f t="shared" si="19"/>
        <v>1</v>
      </c>
      <c r="AY14" s="78">
        <f t="shared" si="20"/>
        <v>1</v>
      </c>
      <c r="AZ14" s="78">
        <f t="shared" si="21"/>
        <v>2</v>
      </c>
      <c r="BA14" s="78">
        <f t="shared" si="22"/>
        <v>2</v>
      </c>
      <c r="BB14" s="78">
        <f t="shared" si="23"/>
        <v>2</v>
      </c>
      <c r="BC14" s="78">
        <f t="shared" si="24"/>
        <v>2</v>
      </c>
      <c r="BD14" s="78">
        <f t="shared" si="25"/>
        <v>1</v>
      </c>
      <c r="BE14" s="78">
        <f t="shared" si="26"/>
        <v>2</v>
      </c>
      <c r="BF14" s="78">
        <f t="shared" si="27"/>
        <v>3</v>
      </c>
      <c r="BG14" s="78">
        <f t="shared" si="28"/>
        <v>3</v>
      </c>
      <c r="BH14" s="78" t="str">
        <f t="shared" si="29"/>
        <v>NA</v>
      </c>
      <c r="BI14" s="78">
        <f t="shared" si="30"/>
        <v>2</v>
      </c>
      <c r="BJ14" s="25" t="s">
        <v>28</v>
      </c>
      <c r="BK14" s="8" t="s">
        <v>28</v>
      </c>
      <c r="BL14" s="8" t="s">
        <v>28</v>
      </c>
      <c r="BM14" s="8" t="s">
        <v>28</v>
      </c>
      <c r="BN14" s="8" t="s">
        <v>28</v>
      </c>
      <c r="BO14" s="8" t="s">
        <v>28</v>
      </c>
      <c r="BP14" s="8" t="s">
        <v>28</v>
      </c>
      <c r="BQ14" s="8" t="s">
        <v>28</v>
      </c>
      <c r="BR14" s="8" t="s">
        <v>28</v>
      </c>
      <c r="BS14" s="8" t="s">
        <v>28</v>
      </c>
      <c r="BT14" s="8" t="s">
        <v>28</v>
      </c>
      <c r="BU14" s="8" t="s">
        <v>28</v>
      </c>
      <c r="BV14" s="8" t="s">
        <v>28</v>
      </c>
      <c r="BW14" s="8" t="s">
        <v>28</v>
      </c>
      <c r="BX14" s="39" t="s">
        <v>28</v>
      </c>
      <c r="BY14" s="39" t="s">
        <v>28</v>
      </c>
      <c r="BZ14" s="39" t="s">
        <v>28</v>
      </c>
      <c r="CA14" s="39" t="s">
        <v>28</v>
      </c>
      <c r="CB14" s="39" t="s">
        <v>28</v>
      </c>
      <c r="CC14" s="39" t="s">
        <v>28</v>
      </c>
      <c r="CD14" s="39" t="s">
        <v>28</v>
      </c>
      <c r="CE14" s="39" t="s">
        <v>28</v>
      </c>
      <c r="CF14" s="39" t="s">
        <v>28</v>
      </c>
      <c r="CG14" s="39" t="s">
        <v>28</v>
      </c>
      <c r="CH14" s="39" t="s">
        <v>28</v>
      </c>
      <c r="CI14" s="39" t="s">
        <v>28</v>
      </c>
      <c r="CJ14" s="39" t="s">
        <v>28</v>
      </c>
      <c r="CK14" s="39" t="s">
        <v>28</v>
      </c>
      <c r="CL14" s="39" t="s">
        <v>28</v>
      </c>
      <c r="CM14" s="76"/>
      <c r="CN14" s="83"/>
      <c r="CO14" s="83"/>
      <c r="CP14" s="83"/>
      <c r="CQ14" s="83"/>
      <c r="CR14" s="83"/>
      <c r="CS14" s="83"/>
      <c r="CT14" s="83"/>
      <c r="CU14" s="83"/>
      <c r="CV14" s="84"/>
      <c r="CW14" s="84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 t="str">
        <f t="shared" si="32"/>
        <v>NA</v>
      </c>
      <c r="DJ14" s="78" t="str">
        <f t="shared" si="32"/>
        <v>NA</v>
      </c>
      <c r="DK14" s="78" t="str">
        <f t="shared" si="32"/>
        <v>NA</v>
      </c>
      <c r="DL14" s="78" t="str">
        <f t="shared" si="33"/>
        <v>NA</v>
      </c>
      <c r="DM14" s="78" t="str">
        <f t="shared" si="34"/>
        <v>NA</v>
      </c>
    </row>
    <row r="15" spans="1:117">
      <c r="A15" s="5" t="s">
        <v>13</v>
      </c>
      <c r="B15" s="5">
        <v>33758</v>
      </c>
      <c r="C15" s="5">
        <v>31364</v>
      </c>
      <c r="D15" s="5">
        <v>32706</v>
      </c>
      <c r="E15" s="5">
        <v>33297</v>
      </c>
      <c r="F15" s="5">
        <v>34274</v>
      </c>
      <c r="G15" s="5">
        <v>35818</v>
      </c>
      <c r="H15" s="5">
        <v>36462</v>
      </c>
      <c r="I15" s="5">
        <v>37792</v>
      </c>
      <c r="J15" s="5">
        <v>38198.831761351175</v>
      </c>
      <c r="K15" s="5">
        <v>39148</v>
      </c>
      <c r="L15" s="5">
        <v>40114.171827300481</v>
      </c>
      <c r="M15" s="5">
        <v>41455.430235065774</v>
      </c>
      <c r="N15" s="5">
        <v>43724.628021390374</v>
      </c>
      <c r="O15" s="5">
        <v>44693.641766059845</v>
      </c>
      <c r="P15" s="5">
        <v>45803.058040357813</v>
      </c>
      <c r="Q15" s="11">
        <v>46369.799350121852</v>
      </c>
      <c r="R15" s="11">
        <v>47784.07296391244</v>
      </c>
      <c r="S15" s="11">
        <v>49408.480878603645</v>
      </c>
      <c r="T15" s="11">
        <v>51056.826908249808</v>
      </c>
      <c r="U15" s="11">
        <v>53058.876620900075</v>
      </c>
      <c r="V15" s="11">
        <v>53533.000938438439</v>
      </c>
      <c r="W15" s="11">
        <v>53625.516518784214</v>
      </c>
      <c r="X15" s="11">
        <v>54243.92208265065</v>
      </c>
      <c r="Y15" s="11">
        <v>54585.753821823935</v>
      </c>
      <c r="Z15" s="11">
        <v>55270.779039301313</v>
      </c>
      <c r="AA15" s="11">
        <v>55705.84911392405</v>
      </c>
      <c r="AB15" s="11">
        <v>55728.191431516105</v>
      </c>
      <c r="AC15" s="11">
        <v>56811.910223329483</v>
      </c>
      <c r="AD15" s="11">
        <v>50693.433027522937</v>
      </c>
      <c r="AE15" s="11">
        <v>57858.900778483003</v>
      </c>
      <c r="AF15" s="76">
        <f t="shared" si="2"/>
        <v>2</v>
      </c>
      <c r="AG15" s="77">
        <f t="shared" si="3"/>
        <v>6</v>
      </c>
      <c r="AH15" s="77">
        <f t="shared" si="4"/>
        <v>6</v>
      </c>
      <c r="AI15" s="77">
        <f t="shared" si="5"/>
        <v>5</v>
      </c>
      <c r="AJ15" s="77">
        <f t="shared" si="6"/>
        <v>5</v>
      </c>
      <c r="AK15" s="77">
        <f t="shared" si="7"/>
        <v>4</v>
      </c>
      <c r="AL15" s="77">
        <f t="shared" si="8"/>
        <v>5</v>
      </c>
      <c r="AM15" s="77">
        <f t="shared" si="9"/>
        <v>5</v>
      </c>
      <c r="AN15" s="77">
        <f t="shared" si="10"/>
        <v>5</v>
      </c>
      <c r="AO15" s="77">
        <f t="shared" si="11"/>
        <v>5</v>
      </c>
      <c r="AP15" s="77">
        <f t="shared" si="12"/>
        <v>6</v>
      </c>
      <c r="AQ15" s="77">
        <f t="shared" si="13"/>
        <v>7</v>
      </c>
      <c r="AR15" s="77">
        <f t="shared" si="14"/>
        <v>5</v>
      </c>
      <c r="AS15" s="77">
        <f t="shared" si="15"/>
        <v>5</v>
      </c>
      <c r="AT15" s="77">
        <f t="shared" si="16"/>
        <v>5</v>
      </c>
      <c r="AU15" s="77">
        <f t="shared" si="17"/>
        <v>4</v>
      </c>
      <c r="AV15" s="78">
        <f t="shared" si="18"/>
        <v>3</v>
      </c>
      <c r="AW15" s="77">
        <f t="shared" si="35"/>
        <v>3</v>
      </c>
      <c r="AX15" s="77">
        <f t="shared" si="19"/>
        <v>4</v>
      </c>
      <c r="AY15" s="77">
        <f t="shared" si="20"/>
        <v>5</v>
      </c>
      <c r="AZ15" s="77">
        <f t="shared" si="21"/>
        <v>4</v>
      </c>
      <c r="BA15" s="78">
        <f t="shared" si="22"/>
        <v>4</v>
      </c>
      <c r="BB15" s="78">
        <f t="shared" si="23"/>
        <v>4</v>
      </c>
      <c r="BC15" s="78">
        <f t="shared" si="24"/>
        <v>4</v>
      </c>
      <c r="BD15" s="78">
        <f t="shared" si="25"/>
        <v>4</v>
      </c>
      <c r="BE15" s="78">
        <f t="shared" si="26"/>
        <v>4</v>
      </c>
      <c r="BF15" s="78">
        <f t="shared" si="27"/>
        <v>4</v>
      </c>
      <c r="BG15" s="78">
        <f t="shared" si="28"/>
        <v>4</v>
      </c>
      <c r="BH15" s="78">
        <f t="shared" si="29"/>
        <v>7</v>
      </c>
      <c r="BI15" s="78">
        <f t="shared" si="30"/>
        <v>5</v>
      </c>
      <c r="BJ15" s="24">
        <v>25198</v>
      </c>
      <c r="BK15" s="11" t="s">
        <v>42</v>
      </c>
      <c r="BL15" s="11" t="s">
        <v>42</v>
      </c>
      <c r="BM15" s="11" t="s">
        <v>42</v>
      </c>
      <c r="BN15" s="11" t="s">
        <v>42</v>
      </c>
      <c r="BO15" s="11" t="s">
        <v>42</v>
      </c>
      <c r="BP15" s="11" t="s">
        <v>42</v>
      </c>
      <c r="BQ15" s="11" t="s">
        <v>42</v>
      </c>
      <c r="BR15" s="11" t="s">
        <v>42</v>
      </c>
      <c r="BS15" s="11" t="s">
        <v>42</v>
      </c>
      <c r="BT15" s="11" t="s">
        <v>42</v>
      </c>
      <c r="BU15" s="11" t="s">
        <v>42</v>
      </c>
      <c r="BV15" s="11" t="s">
        <v>42</v>
      </c>
      <c r="BW15" s="11" t="s">
        <v>42</v>
      </c>
      <c r="BX15" s="29" t="s">
        <v>42</v>
      </c>
      <c r="BY15" s="29" t="s">
        <v>42</v>
      </c>
      <c r="BZ15" s="29" t="s">
        <v>42</v>
      </c>
      <c r="CA15" s="29" t="s">
        <v>42</v>
      </c>
      <c r="CB15" s="29" t="s">
        <v>42</v>
      </c>
      <c r="CC15" s="29" t="s">
        <v>42</v>
      </c>
      <c r="CD15" s="29" t="s">
        <v>42</v>
      </c>
      <c r="CE15" s="29" t="s">
        <v>42</v>
      </c>
      <c r="CF15" s="29" t="s">
        <v>42</v>
      </c>
      <c r="CG15" s="29" t="s">
        <v>42</v>
      </c>
      <c r="CH15" s="29" t="s">
        <v>42</v>
      </c>
      <c r="CI15" s="29" t="s">
        <v>42</v>
      </c>
      <c r="CJ15" s="29" t="s">
        <v>42</v>
      </c>
      <c r="CK15" s="29" t="s">
        <v>28</v>
      </c>
      <c r="CL15" s="29" t="s">
        <v>28</v>
      </c>
      <c r="CM15" s="76"/>
      <c r="CN15" s="83"/>
      <c r="CO15" s="83"/>
      <c r="CP15" s="83"/>
      <c r="CQ15" s="83"/>
      <c r="CR15" s="83"/>
      <c r="CS15" s="83"/>
      <c r="CT15" s="83"/>
      <c r="CU15" s="83"/>
      <c r="CV15" s="84"/>
      <c r="CW15" s="84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 t="str">
        <f t="shared" si="32"/>
        <v>—</v>
      </c>
      <c r="DJ15" s="78" t="str">
        <f t="shared" si="32"/>
        <v>—</v>
      </c>
      <c r="DK15" s="78" t="str">
        <f t="shared" si="32"/>
        <v>—</v>
      </c>
      <c r="DL15" s="78" t="str">
        <f t="shared" si="33"/>
        <v>NA</v>
      </c>
      <c r="DM15" s="78" t="str">
        <f t="shared" si="34"/>
        <v>NA</v>
      </c>
    </row>
    <row r="16" spans="1:117" s="31" customFormat="1">
      <c r="A16" s="16" t="s">
        <v>14</v>
      </c>
      <c r="B16" s="16">
        <v>30134</v>
      </c>
      <c r="C16" s="16">
        <v>31374</v>
      </c>
      <c r="D16" s="16">
        <v>32304</v>
      </c>
      <c r="E16" s="16">
        <v>32222</v>
      </c>
      <c r="F16" s="16">
        <v>32982.954319761702</v>
      </c>
      <c r="G16" s="16">
        <v>33488.967197750702</v>
      </c>
      <c r="H16" s="16">
        <v>35098</v>
      </c>
      <c r="I16" s="16">
        <v>37593</v>
      </c>
      <c r="J16" s="16">
        <v>39567.411611785094</v>
      </c>
      <c r="K16" s="16">
        <v>40887</v>
      </c>
      <c r="L16" s="16">
        <v>42140.961296153917</v>
      </c>
      <c r="M16" s="16">
        <v>44281.027834108652</v>
      </c>
      <c r="N16" s="16">
        <v>44813.588564130434</v>
      </c>
      <c r="O16" s="16">
        <v>46226.521829033336</v>
      </c>
      <c r="P16" s="16">
        <v>47615.156666235489</v>
      </c>
      <c r="Q16" s="49">
        <v>46960.906209863671</v>
      </c>
      <c r="R16" s="49">
        <v>45977.336260523945</v>
      </c>
      <c r="S16" s="49">
        <v>46870.80422469553</v>
      </c>
      <c r="T16" s="49">
        <v>45431.333835665551</v>
      </c>
      <c r="U16" s="49">
        <v>46601.122141709842</v>
      </c>
      <c r="V16" s="49">
        <v>47794.293823316701</v>
      </c>
      <c r="W16" s="64">
        <v>48163.168765206508</v>
      </c>
      <c r="X16" s="64">
        <v>47971.754367968657</v>
      </c>
      <c r="Y16" s="64">
        <v>46682.95063402399</v>
      </c>
      <c r="Z16" s="64">
        <v>47569.866108556918</v>
      </c>
      <c r="AA16" s="64">
        <v>46627.267982502235</v>
      </c>
      <c r="AB16" s="64">
        <v>41928.334120261075</v>
      </c>
      <c r="AC16" s="64">
        <v>42461.177352494131</v>
      </c>
      <c r="AD16" s="64">
        <v>41721.627009646298</v>
      </c>
      <c r="AE16" s="64">
        <v>44345.195445609439</v>
      </c>
      <c r="AF16" s="79">
        <f t="shared" si="2"/>
        <v>7</v>
      </c>
      <c r="AG16" s="80">
        <f t="shared" si="3"/>
        <v>5</v>
      </c>
      <c r="AH16" s="80">
        <f t="shared" si="4"/>
        <v>8</v>
      </c>
      <c r="AI16" s="80">
        <f t="shared" si="5"/>
        <v>7</v>
      </c>
      <c r="AJ16" s="80">
        <f t="shared" si="6"/>
        <v>6</v>
      </c>
      <c r="AK16" s="80">
        <f t="shared" si="7"/>
        <v>7</v>
      </c>
      <c r="AL16" s="80">
        <f t="shared" si="8"/>
        <v>7</v>
      </c>
      <c r="AM16" s="80">
        <f t="shared" si="9"/>
        <v>6</v>
      </c>
      <c r="AN16" s="80">
        <f t="shared" si="10"/>
        <v>3</v>
      </c>
      <c r="AO16" s="80">
        <f t="shared" si="11"/>
        <v>3</v>
      </c>
      <c r="AP16" s="80">
        <f t="shared" si="12"/>
        <v>5</v>
      </c>
      <c r="AQ16" s="80">
        <f t="shared" si="13"/>
        <v>3</v>
      </c>
      <c r="AR16" s="80">
        <f t="shared" si="14"/>
        <v>4</v>
      </c>
      <c r="AS16" s="80">
        <f t="shared" si="15"/>
        <v>4</v>
      </c>
      <c r="AT16" s="80">
        <f t="shared" si="16"/>
        <v>3</v>
      </c>
      <c r="AU16" s="80">
        <f t="shared" si="17"/>
        <v>3</v>
      </c>
      <c r="AV16" s="87">
        <f t="shared" si="18"/>
        <v>6</v>
      </c>
      <c r="AW16" s="80">
        <f t="shared" si="35"/>
        <v>7</v>
      </c>
      <c r="AX16" s="80">
        <f t="shared" si="19"/>
        <v>10</v>
      </c>
      <c r="AY16" s="80">
        <f t="shared" si="20"/>
        <v>10</v>
      </c>
      <c r="AZ16" s="80">
        <f t="shared" si="21"/>
        <v>10</v>
      </c>
      <c r="BA16" s="87">
        <f t="shared" si="22"/>
        <v>11</v>
      </c>
      <c r="BB16" s="87">
        <f t="shared" si="23"/>
        <v>11</v>
      </c>
      <c r="BC16" s="87">
        <f t="shared" si="24"/>
        <v>14</v>
      </c>
      <c r="BD16" s="87">
        <f t="shared" si="25"/>
        <v>10</v>
      </c>
      <c r="BE16" s="87">
        <f t="shared" si="26"/>
        <v>13</v>
      </c>
      <c r="BF16" s="87">
        <f t="shared" si="27"/>
        <v>16</v>
      </c>
      <c r="BG16" s="87">
        <f t="shared" si="28"/>
        <v>16</v>
      </c>
      <c r="BH16" s="87">
        <f t="shared" si="29"/>
        <v>14</v>
      </c>
      <c r="BI16" s="87">
        <f t="shared" si="30"/>
        <v>16</v>
      </c>
      <c r="BJ16" s="50">
        <v>28363</v>
      </c>
      <c r="BK16" s="16">
        <v>30724</v>
      </c>
      <c r="BL16" s="16">
        <v>31907</v>
      </c>
      <c r="BM16" s="16">
        <v>32082</v>
      </c>
      <c r="BN16" s="16">
        <v>32845</v>
      </c>
      <c r="BO16" s="16">
        <v>34312</v>
      </c>
      <c r="BP16" s="16">
        <v>35409</v>
      </c>
      <c r="BQ16" s="16">
        <v>37645</v>
      </c>
      <c r="BR16" s="16">
        <v>38430</v>
      </c>
      <c r="BS16" s="16">
        <v>40179.449234217274</v>
      </c>
      <c r="BT16" s="16">
        <v>40377.560693232204</v>
      </c>
      <c r="BU16" s="16">
        <v>39277.456582744271</v>
      </c>
      <c r="BV16" s="51">
        <v>40816.572308861396</v>
      </c>
      <c r="BW16" s="49">
        <v>40000.524160691646</v>
      </c>
      <c r="BX16" s="30">
        <v>41265.741343318892</v>
      </c>
      <c r="BY16" s="30">
        <v>41186.784986032668</v>
      </c>
      <c r="BZ16" s="52">
        <v>41881.219486241913</v>
      </c>
      <c r="CA16" s="52">
        <v>42742.412709743345</v>
      </c>
      <c r="CB16" s="52">
        <v>43832.963564933278</v>
      </c>
      <c r="CC16" s="52">
        <v>44217.878427607902</v>
      </c>
      <c r="CD16" s="49">
        <v>44879.06612536747</v>
      </c>
      <c r="CE16" s="64">
        <v>45023.665847234435</v>
      </c>
      <c r="CF16" s="64">
        <v>44688.970657167833</v>
      </c>
      <c r="CG16" s="64">
        <v>41580.58162091874</v>
      </c>
      <c r="CH16" s="64">
        <v>40541.835024263411</v>
      </c>
      <c r="CI16" s="64">
        <v>40028.13973831226</v>
      </c>
      <c r="CJ16" s="64">
        <v>40012.434010334437</v>
      </c>
      <c r="CK16" s="64" t="s">
        <v>28</v>
      </c>
      <c r="CL16" s="64">
        <v>40692.530249607262</v>
      </c>
      <c r="CM16" s="79">
        <v>2</v>
      </c>
      <c r="CN16" s="85">
        <v>2</v>
      </c>
      <c r="CO16" s="85">
        <v>2</v>
      </c>
      <c r="CP16" s="85">
        <v>2</v>
      </c>
      <c r="CQ16" s="85">
        <v>2</v>
      </c>
      <c r="CR16" s="85">
        <v>2</v>
      </c>
      <c r="CS16" s="85">
        <v>2</v>
      </c>
      <c r="CT16" s="85">
        <v>2</v>
      </c>
      <c r="CU16" s="85">
        <v>2</v>
      </c>
      <c r="CV16" s="86">
        <f t="shared" ref="CV16:CW18" si="36">IF(BU16&gt;0,(RANK(BU16,BU$12:BU$27)),0)</f>
        <v>1</v>
      </c>
      <c r="CW16" s="86">
        <f t="shared" si="36"/>
        <v>2</v>
      </c>
      <c r="CX16" s="87">
        <f t="shared" ref="CX16:DF18" si="37">IF(BW16&gt;0,RANK(BW16,BW$12:BW$27),+BW16)</f>
        <v>2</v>
      </c>
      <c r="CY16" s="87">
        <f t="shared" si="37"/>
        <v>2</v>
      </c>
      <c r="CZ16" s="87">
        <f t="shared" si="37"/>
        <v>3</v>
      </c>
      <c r="DA16" s="87">
        <f t="shared" si="37"/>
        <v>4</v>
      </c>
      <c r="DB16" s="87">
        <f t="shared" si="37"/>
        <v>4</v>
      </c>
      <c r="DC16" s="87">
        <f t="shared" si="37"/>
        <v>4</v>
      </c>
      <c r="DD16" s="87">
        <f t="shared" si="37"/>
        <v>4</v>
      </c>
      <c r="DE16" s="87">
        <f t="shared" si="37"/>
        <v>3</v>
      </c>
      <c r="DF16" s="87">
        <f t="shared" si="37"/>
        <v>3</v>
      </c>
      <c r="DG16" s="87">
        <f t="shared" ref="DG16:DH18" si="38">IF(CF16&gt;0,RANK(CF16,CF$12:CF$27),+CF16)</f>
        <v>3</v>
      </c>
      <c r="DH16" s="87">
        <f t="shared" si="38"/>
        <v>3</v>
      </c>
      <c r="DI16" s="78">
        <f t="shared" si="32"/>
        <v>4</v>
      </c>
      <c r="DJ16" s="78">
        <f t="shared" si="32"/>
        <v>4</v>
      </c>
      <c r="DK16" s="78">
        <f t="shared" si="32"/>
        <v>4</v>
      </c>
      <c r="DL16" s="78" t="str">
        <f t="shared" si="33"/>
        <v>NA</v>
      </c>
      <c r="DM16" s="78">
        <f t="shared" si="34"/>
        <v>5</v>
      </c>
    </row>
    <row r="17" spans="1:118">
      <c r="A17" s="5" t="s">
        <v>15</v>
      </c>
      <c r="B17" s="5">
        <v>25177</v>
      </c>
      <c r="C17" s="5">
        <v>26583</v>
      </c>
      <c r="D17" s="5">
        <v>28530</v>
      </c>
      <c r="E17" s="5">
        <v>30434</v>
      </c>
      <c r="F17" s="5">
        <v>30357.643257652398</v>
      </c>
      <c r="G17" s="5">
        <v>31388.645634563502</v>
      </c>
      <c r="H17" s="5">
        <v>32260</v>
      </c>
      <c r="I17" s="5">
        <v>33250</v>
      </c>
      <c r="J17" s="5">
        <v>35767.481236538842</v>
      </c>
      <c r="K17" s="5">
        <v>36709</v>
      </c>
      <c r="L17" s="5">
        <v>39298.859006879356</v>
      </c>
      <c r="M17" s="5">
        <v>40369.262711142852</v>
      </c>
      <c r="N17" s="5">
        <v>42447.363707249577</v>
      </c>
      <c r="O17" s="5">
        <v>43429.09717692827</v>
      </c>
      <c r="P17" s="5">
        <v>42532.511291793751</v>
      </c>
      <c r="Q17">
        <v>44039.285189210525</v>
      </c>
      <c r="R17">
        <v>44418.991601523499</v>
      </c>
      <c r="S17">
        <v>46162.550234988768</v>
      </c>
      <c r="T17">
        <v>48125.573711687153</v>
      </c>
      <c r="U17">
        <v>49190.17508625277</v>
      </c>
      <c r="V17">
        <v>49084.825012228575</v>
      </c>
      <c r="W17" s="37">
        <v>48895.956974046676</v>
      </c>
      <c r="X17" s="37">
        <v>48603.485888788731</v>
      </c>
      <c r="Y17" s="37">
        <v>49343.220048088646</v>
      </c>
      <c r="Z17" s="37">
        <v>43988.414879869008</v>
      </c>
      <c r="AA17" s="37">
        <v>46022.913587689254</v>
      </c>
      <c r="AB17" s="37">
        <v>46120.635311471691</v>
      </c>
      <c r="AC17" s="37">
        <v>46923.354275427548</v>
      </c>
      <c r="AD17" s="37">
        <v>53701.96946564885</v>
      </c>
      <c r="AE17" s="37">
        <v>53290.406779661018</v>
      </c>
      <c r="AF17" s="76">
        <f t="shared" si="2"/>
        <v>12</v>
      </c>
      <c r="AG17" s="77">
        <f t="shared" si="3"/>
        <v>13</v>
      </c>
      <c r="AH17" s="77">
        <f t="shared" si="4"/>
        <v>12</v>
      </c>
      <c r="AI17" s="77">
        <f t="shared" si="5"/>
        <v>11</v>
      </c>
      <c r="AJ17" s="77">
        <f t="shared" si="6"/>
        <v>11</v>
      </c>
      <c r="AK17" s="77">
        <f t="shared" si="7"/>
        <v>10</v>
      </c>
      <c r="AL17" s="77">
        <f t="shared" si="8"/>
        <v>10</v>
      </c>
      <c r="AM17" s="77">
        <f t="shared" si="9"/>
        <v>12</v>
      </c>
      <c r="AN17" s="77">
        <f t="shared" si="10"/>
        <v>10</v>
      </c>
      <c r="AO17" s="77">
        <f t="shared" si="11"/>
        <v>10</v>
      </c>
      <c r="AP17" s="77">
        <f t="shared" si="12"/>
        <v>8</v>
      </c>
      <c r="AQ17" s="77">
        <f t="shared" si="13"/>
        <v>9</v>
      </c>
      <c r="AR17" s="77">
        <f t="shared" si="14"/>
        <v>7</v>
      </c>
      <c r="AS17" s="77">
        <f t="shared" si="15"/>
        <v>7</v>
      </c>
      <c r="AT17" s="77">
        <f t="shared" si="16"/>
        <v>8</v>
      </c>
      <c r="AU17" s="77">
        <f t="shared" si="17"/>
        <v>8</v>
      </c>
      <c r="AV17" s="78">
        <f t="shared" si="18"/>
        <v>8</v>
      </c>
      <c r="AW17" s="77">
        <f t="shared" si="35"/>
        <v>8</v>
      </c>
      <c r="AX17" s="77">
        <f t="shared" si="19"/>
        <v>7</v>
      </c>
      <c r="AY17" s="77">
        <f t="shared" si="20"/>
        <v>8</v>
      </c>
      <c r="AZ17" s="77">
        <f t="shared" si="21"/>
        <v>8</v>
      </c>
      <c r="BA17" s="78">
        <f t="shared" si="22"/>
        <v>8</v>
      </c>
      <c r="BB17" s="78">
        <f t="shared" si="23"/>
        <v>9</v>
      </c>
      <c r="BC17" s="78">
        <f t="shared" si="24"/>
        <v>9</v>
      </c>
      <c r="BD17" s="78">
        <f t="shared" si="25"/>
        <v>14</v>
      </c>
      <c r="BE17" s="78">
        <f t="shared" si="26"/>
        <v>14</v>
      </c>
      <c r="BF17" s="78">
        <f t="shared" si="27"/>
        <v>12</v>
      </c>
      <c r="BG17" s="78">
        <f t="shared" si="28"/>
        <v>10</v>
      </c>
      <c r="BH17" s="78">
        <f t="shared" si="29"/>
        <v>3</v>
      </c>
      <c r="BI17" s="78">
        <f t="shared" si="30"/>
        <v>7</v>
      </c>
      <c r="BJ17" s="24">
        <v>21953</v>
      </c>
      <c r="BK17" s="11" t="s">
        <v>42</v>
      </c>
      <c r="BL17" s="8">
        <v>21910</v>
      </c>
      <c r="BM17" s="5">
        <v>28787</v>
      </c>
      <c r="BN17" s="5">
        <v>27453</v>
      </c>
      <c r="BO17" s="5">
        <v>27741</v>
      </c>
      <c r="BP17" s="48">
        <f>(($BT$17-$BO$17)/5)+BO17</f>
        <v>28783.727683006946</v>
      </c>
      <c r="BQ17" s="48">
        <f>(($BT$17-$BO$17)/5)+BP17</f>
        <v>29826.455366013892</v>
      </c>
      <c r="BR17" s="48">
        <f>(($BT$17-$BO$17)/5)+BQ17</f>
        <v>30869.183049020838</v>
      </c>
      <c r="BS17" s="48">
        <f>(($BT$17-$BO$17)/5)+BR17</f>
        <v>31911.910732027784</v>
      </c>
      <c r="BT17" s="8">
        <v>32954.638415034722</v>
      </c>
      <c r="BU17" s="8">
        <v>33718.775130234899</v>
      </c>
      <c r="BV17" s="21">
        <v>35286.902208956133</v>
      </c>
      <c r="BW17">
        <v>33581.375346479748</v>
      </c>
      <c r="BX17" s="29">
        <v>37012.76877147692</v>
      </c>
      <c r="BY17" s="29">
        <v>41385.676336744189</v>
      </c>
      <c r="BZ17" s="19">
        <v>42906.300353906248</v>
      </c>
      <c r="CA17" s="19">
        <v>44283.012079692307</v>
      </c>
      <c r="CB17" s="19">
        <v>44511.604613953488</v>
      </c>
      <c r="CC17" s="19">
        <v>44303.800137777776</v>
      </c>
      <c r="CD17">
        <v>44346.303811034486</v>
      </c>
      <c r="CE17" s="37">
        <v>44076.473624050632</v>
      </c>
      <c r="CF17" s="37">
        <v>44564.229773493978</v>
      </c>
      <c r="CG17" s="37">
        <v>40761.67988784358</v>
      </c>
      <c r="CH17" s="37">
        <v>41024.665040458254</v>
      </c>
      <c r="CI17" s="37">
        <v>41127.55258855586</v>
      </c>
      <c r="CJ17" s="37">
        <v>41627.559312638587</v>
      </c>
      <c r="CK17" s="37" t="s">
        <v>28</v>
      </c>
      <c r="CL17" s="37">
        <v>47600.67836990596</v>
      </c>
      <c r="CM17" s="76"/>
      <c r="CN17" s="83">
        <v>3</v>
      </c>
      <c r="CO17" s="83">
        <v>3</v>
      </c>
      <c r="CP17" s="83">
        <v>3</v>
      </c>
      <c r="CQ17" s="83"/>
      <c r="CR17" s="83"/>
      <c r="CS17" s="83"/>
      <c r="CT17" s="83"/>
      <c r="CU17" s="83">
        <v>3</v>
      </c>
      <c r="CV17" s="84">
        <f t="shared" si="36"/>
        <v>3</v>
      </c>
      <c r="CW17" s="84">
        <f t="shared" si="36"/>
        <v>3</v>
      </c>
      <c r="CX17" s="78">
        <f t="shared" si="37"/>
        <v>4</v>
      </c>
      <c r="CY17" s="78">
        <f t="shared" si="37"/>
        <v>3</v>
      </c>
      <c r="CZ17" s="78">
        <f t="shared" si="37"/>
        <v>2</v>
      </c>
      <c r="DA17" s="78">
        <f t="shared" si="37"/>
        <v>3</v>
      </c>
      <c r="DB17" s="78">
        <f t="shared" si="37"/>
        <v>3</v>
      </c>
      <c r="DC17" s="78">
        <f t="shared" si="37"/>
        <v>3</v>
      </c>
      <c r="DD17" s="78">
        <f t="shared" si="37"/>
        <v>3</v>
      </c>
      <c r="DE17" s="78">
        <f t="shared" si="37"/>
        <v>4</v>
      </c>
      <c r="DF17" s="78">
        <f t="shared" si="37"/>
        <v>4</v>
      </c>
      <c r="DG17" s="78">
        <f t="shared" si="38"/>
        <v>4</v>
      </c>
      <c r="DH17" s="78">
        <f t="shared" si="38"/>
        <v>4</v>
      </c>
      <c r="DI17" s="78">
        <f t="shared" si="32"/>
        <v>3</v>
      </c>
      <c r="DJ17" s="78">
        <f t="shared" si="32"/>
        <v>3</v>
      </c>
      <c r="DK17" s="78">
        <f t="shared" si="32"/>
        <v>3</v>
      </c>
      <c r="DL17" s="78" t="str">
        <f t="shared" si="33"/>
        <v>NA</v>
      </c>
      <c r="DM17" s="78">
        <f t="shared" si="34"/>
        <v>3</v>
      </c>
    </row>
    <row r="18" spans="1:118">
      <c r="A18" s="5" t="s">
        <v>16</v>
      </c>
      <c r="B18" s="5">
        <v>25713</v>
      </c>
      <c r="C18" s="5">
        <v>26764</v>
      </c>
      <c r="D18" s="5">
        <v>34335</v>
      </c>
      <c r="E18" s="5">
        <v>31555</v>
      </c>
      <c r="F18" s="5">
        <v>31414.138957816402</v>
      </c>
      <c r="G18" s="5">
        <v>31310.310043668102</v>
      </c>
      <c r="H18" s="5">
        <v>30941</v>
      </c>
      <c r="I18" s="5">
        <v>32624</v>
      </c>
      <c r="J18" s="5">
        <v>36478.792975970428</v>
      </c>
      <c r="K18" s="5">
        <v>35254</v>
      </c>
      <c r="L18" s="5">
        <v>33528</v>
      </c>
      <c r="M18" s="5">
        <v>36804.125665578031</v>
      </c>
      <c r="N18" s="5">
        <v>36893.420982219177</v>
      </c>
      <c r="O18" s="5">
        <v>38146.689939588476</v>
      </c>
      <c r="P18" s="5">
        <v>39681.770223544976</v>
      </c>
      <c r="Q18">
        <v>41289.778089197076</v>
      </c>
      <c r="R18">
        <v>40961.183144487593</v>
      </c>
      <c r="S18">
        <v>42007.924562882887</v>
      </c>
      <c r="T18">
        <v>45504.446622552743</v>
      </c>
      <c r="U18">
        <v>50440.544308169599</v>
      </c>
      <c r="V18">
        <v>51083.680342181819</v>
      </c>
      <c r="W18" s="37">
        <v>50586.574676866359</v>
      </c>
      <c r="X18" s="37">
        <v>49938.14158728972</v>
      </c>
      <c r="Y18" s="37">
        <v>50202.046624006914</v>
      </c>
      <c r="Z18" s="37">
        <v>42540.593092126895</v>
      </c>
      <c r="AA18" s="37">
        <v>43772.499565412654</v>
      </c>
      <c r="AB18" s="37">
        <v>43868.843727469357</v>
      </c>
      <c r="AC18" s="37">
        <v>44151.592046303209</v>
      </c>
      <c r="AD18" s="37">
        <v>43843.877505567929</v>
      </c>
      <c r="AE18" s="37">
        <v>45120.192761757309</v>
      </c>
      <c r="AF18" s="76">
        <f t="shared" si="2"/>
        <v>10</v>
      </c>
      <c r="AG18" s="77">
        <f t="shared" si="3"/>
        <v>10</v>
      </c>
      <c r="AH18" s="77">
        <f t="shared" si="4"/>
        <v>4</v>
      </c>
      <c r="AI18" s="77">
        <f t="shared" si="5"/>
        <v>9</v>
      </c>
      <c r="AJ18" s="77">
        <f t="shared" si="6"/>
        <v>9</v>
      </c>
      <c r="AK18" s="77">
        <f t="shared" si="7"/>
        <v>11</v>
      </c>
      <c r="AL18" s="77">
        <f t="shared" si="8"/>
        <v>13</v>
      </c>
      <c r="AM18" s="77">
        <f t="shared" si="9"/>
        <v>13</v>
      </c>
      <c r="AN18" s="77">
        <f t="shared" si="10"/>
        <v>8</v>
      </c>
      <c r="AO18" s="77">
        <f t="shared" si="11"/>
        <v>13</v>
      </c>
      <c r="AP18" s="77">
        <f t="shared" si="12"/>
        <v>15</v>
      </c>
      <c r="AQ18" s="77">
        <f t="shared" si="13"/>
        <v>14</v>
      </c>
      <c r="AR18" s="77">
        <f t="shared" si="14"/>
        <v>14</v>
      </c>
      <c r="AS18" s="77">
        <f t="shared" si="15"/>
        <v>14</v>
      </c>
      <c r="AT18" s="77">
        <f t="shared" si="16"/>
        <v>13</v>
      </c>
      <c r="AU18" s="77">
        <f t="shared" si="17"/>
        <v>10</v>
      </c>
      <c r="AV18" s="78">
        <f t="shared" si="18"/>
        <v>14</v>
      </c>
      <c r="AW18" s="77">
        <f t="shared" si="35"/>
        <v>14</v>
      </c>
      <c r="AX18" s="77">
        <f t="shared" si="19"/>
        <v>9</v>
      </c>
      <c r="AY18" s="77">
        <f t="shared" si="20"/>
        <v>7</v>
      </c>
      <c r="AZ18" s="77">
        <f t="shared" si="21"/>
        <v>7</v>
      </c>
      <c r="BA18" s="78">
        <f t="shared" si="22"/>
        <v>7</v>
      </c>
      <c r="BB18" s="78">
        <f t="shared" si="23"/>
        <v>7</v>
      </c>
      <c r="BC18" s="78">
        <f t="shared" si="24"/>
        <v>7</v>
      </c>
      <c r="BD18" s="78">
        <f t="shared" si="25"/>
        <v>16</v>
      </c>
      <c r="BE18" s="78">
        <f t="shared" si="26"/>
        <v>16</v>
      </c>
      <c r="BF18" s="78">
        <f t="shared" si="27"/>
        <v>15</v>
      </c>
      <c r="BG18" s="78">
        <f t="shared" si="28"/>
        <v>15</v>
      </c>
      <c r="BH18" s="78">
        <f t="shared" si="29"/>
        <v>12</v>
      </c>
      <c r="BI18" s="78">
        <f t="shared" si="30"/>
        <v>15</v>
      </c>
      <c r="BJ18" s="24">
        <v>20853</v>
      </c>
      <c r="BK18" s="11" t="s">
        <v>42</v>
      </c>
      <c r="BL18" s="12">
        <v>28034</v>
      </c>
      <c r="BM18" s="12">
        <v>28034</v>
      </c>
      <c r="BN18" s="12">
        <v>24676</v>
      </c>
      <c r="BO18" s="12">
        <v>26526</v>
      </c>
      <c r="BP18" s="12">
        <v>32730</v>
      </c>
      <c r="BQ18" s="12">
        <v>28071</v>
      </c>
      <c r="BR18" s="12">
        <v>33540</v>
      </c>
      <c r="BS18" s="48">
        <f>(($BV$18-$BR$18)/4)+BR18</f>
        <v>33878.652573380619</v>
      </c>
      <c r="BT18" s="48">
        <f>(($BV$18-$BR$18)/4)+BS18</f>
        <v>34217.305146761239</v>
      </c>
      <c r="BU18" s="48">
        <f>(($BV$18-$BR$18)/4)+BT18</f>
        <v>34555.957720141858</v>
      </c>
      <c r="BV18" s="21">
        <v>34894.610293522463</v>
      </c>
      <c r="BW18">
        <v>34947.150114461539</v>
      </c>
      <c r="BX18" s="29">
        <v>36159.037315806032</v>
      </c>
      <c r="BY18" s="29">
        <v>36490.861823854662</v>
      </c>
      <c r="BZ18" s="19">
        <v>36600.637201457728</v>
      </c>
      <c r="CA18" s="19">
        <v>38102.556096065578</v>
      </c>
      <c r="CB18" s="19">
        <v>39593.668239072846</v>
      </c>
      <c r="CC18" s="19">
        <v>35588.508076929458</v>
      </c>
      <c r="CD18">
        <v>40111.521519540227</v>
      </c>
      <c r="CE18" s="11">
        <v>39066.325418487395</v>
      </c>
      <c r="CF18" s="11">
        <v>37999.944890775994</v>
      </c>
      <c r="CG18" s="11">
        <v>38687.576695389886</v>
      </c>
      <c r="CH18" s="11">
        <v>37136.109284870567</v>
      </c>
      <c r="CI18" s="11">
        <v>37203.601235415234</v>
      </c>
      <c r="CJ18" s="11">
        <v>37082.720733427363</v>
      </c>
      <c r="CK18" s="11" t="s">
        <v>28</v>
      </c>
      <c r="CL18" s="11">
        <v>40799.500827814576</v>
      </c>
      <c r="CM18" s="76"/>
      <c r="CN18" s="83">
        <v>4</v>
      </c>
      <c r="CO18" s="83">
        <v>4</v>
      </c>
      <c r="CP18" s="83">
        <v>4</v>
      </c>
      <c r="CQ18" s="83">
        <v>3</v>
      </c>
      <c r="CR18" s="83">
        <v>3</v>
      </c>
      <c r="CS18" s="83">
        <v>3</v>
      </c>
      <c r="CT18" s="83"/>
      <c r="CU18" s="83"/>
      <c r="CV18" s="84">
        <f t="shared" si="36"/>
        <v>2</v>
      </c>
      <c r="CW18" s="84">
        <f t="shared" si="36"/>
        <v>4</v>
      </c>
      <c r="CX18" s="78">
        <f t="shared" si="37"/>
        <v>3</v>
      </c>
      <c r="CY18" s="78">
        <f t="shared" si="37"/>
        <v>4</v>
      </c>
      <c r="CZ18" s="78">
        <f t="shared" si="37"/>
        <v>4</v>
      </c>
      <c r="DA18" s="78">
        <f t="shared" si="37"/>
        <v>5</v>
      </c>
      <c r="DB18" s="78">
        <f t="shared" si="37"/>
        <v>5</v>
      </c>
      <c r="DC18" s="78">
        <f t="shared" si="37"/>
        <v>5</v>
      </c>
      <c r="DD18" s="78">
        <f t="shared" si="37"/>
        <v>6</v>
      </c>
      <c r="DE18" s="78">
        <f t="shared" si="37"/>
        <v>5</v>
      </c>
      <c r="DF18" s="78">
        <f t="shared" si="37"/>
        <v>5</v>
      </c>
      <c r="DG18" s="78">
        <f t="shared" si="38"/>
        <v>6</v>
      </c>
      <c r="DH18" s="78">
        <f t="shared" si="38"/>
        <v>5</v>
      </c>
      <c r="DI18" s="78">
        <f t="shared" si="32"/>
        <v>5</v>
      </c>
      <c r="DJ18" s="78">
        <f t="shared" si="32"/>
        <v>5</v>
      </c>
      <c r="DK18" s="78">
        <f t="shared" si="32"/>
        <v>6</v>
      </c>
      <c r="DL18" s="78" t="str">
        <f t="shared" si="33"/>
        <v>NA</v>
      </c>
      <c r="DM18" s="78">
        <f t="shared" si="34"/>
        <v>4</v>
      </c>
    </row>
    <row r="19" spans="1:118">
      <c r="A19" s="5" t="s">
        <v>17</v>
      </c>
      <c r="B19" s="5">
        <v>35846</v>
      </c>
      <c r="C19" s="5">
        <v>38310</v>
      </c>
      <c r="D19" s="5">
        <v>39910</v>
      </c>
      <c r="E19" s="5">
        <v>40881</v>
      </c>
      <c r="F19" s="5">
        <v>39382.9374691923</v>
      </c>
      <c r="G19" s="5">
        <v>40926.022625747399</v>
      </c>
      <c r="H19" s="5">
        <v>42592</v>
      </c>
      <c r="I19" s="5">
        <v>45234</v>
      </c>
      <c r="J19" s="5">
        <v>46551.823157390405</v>
      </c>
      <c r="K19" s="5">
        <v>46680</v>
      </c>
      <c r="L19" s="5">
        <v>48917.850019948921</v>
      </c>
      <c r="M19" s="5">
        <v>49845.109720596709</v>
      </c>
      <c r="N19" s="5">
        <v>50473.32475313433</v>
      </c>
      <c r="O19" s="5">
        <v>53270.599221511067</v>
      </c>
      <c r="P19" s="5">
        <v>54971.263295511366</v>
      </c>
      <c r="Q19" s="11">
        <v>55216.324777919224</v>
      </c>
      <c r="R19" s="11">
        <v>56988.080019652807</v>
      </c>
      <c r="S19" s="11">
        <v>58793.377436321985</v>
      </c>
      <c r="T19" s="11">
        <v>61326.410823957172</v>
      </c>
      <c r="U19" s="11">
        <v>63137.15005838927</v>
      </c>
      <c r="V19" s="11">
        <v>64963.622954189465</v>
      </c>
      <c r="W19" s="11">
        <v>66025.461728139242</v>
      </c>
      <c r="X19" s="11">
        <v>65745.12407672072</v>
      </c>
      <c r="Y19" s="11">
        <v>66084.629553953608</v>
      </c>
      <c r="Z19" s="11">
        <v>60124.548474928095</v>
      </c>
      <c r="AA19" s="11">
        <v>61848.804894290945</v>
      </c>
      <c r="AB19" s="11">
        <v>61881.643274398317</v>
      </c>
      <c r="AC19" s="11">
        <v>63875.663738580464</v>
      </c>
      <c r="AD19" s="11">
        <v>55319.31578947368</v>
      </c>
      <c r="AE19" s="11">
        <v>66377.249729945994</v>
      </c>
      <c r="AF19" s="76">
        <f t="shared" si="2"/>
        <v>1</v>
      </c>
      <c r="AG19" s="77">
        <f t="shared" si="3"/>
        <v>1</v>
      </c>
      <c r="AH19" s="77">
        <f t="shared" si="4"/>
        <v>1</v>
      </c>
      <c r="AI19" s="77">
        <f t="shared" si="5"/>
        <v>1</v>
      </c>
      <c r="AJ19" s="77">
        <f t="shared" si="6"/>
        <v>1</v>
      </c>
      <c r="AK19" s="77">
        <f t="shared" si="7"/>
        <v>1</v>
      </c>
      <c r="AL19" s="77">
        <f t="shared" si="8"/>
        <v>1</v>
      </c>
      <c r="AM19" s="77">
        <f t="shared" si="9"/>
        <v>1</v>
      </c>
      <c r="AN19" s="77">
        <f t="shared" si="10"/>
        <v>1</v>
      </c>
      <c r="AO19" s="77">
        <f t="shared" si="11"/>
        <v>1</v>
      </c>
      <c r="AP19" s="77">
        <f t="shared" si="12"/>
        <v>1</v>
      </c>
      <c r="AQ19" s="77">
        <f t="shared" si="13"/>
        <v>1</v>
      </c>
      <c r="AR19" s="77">
        <f t="shared" si="14"/>
        <v>2</v>
      </c>
      <c r="AS19" s="77">
        <f t="shared" si="15"/>
        <v>1</v>
      </c>
      <c r="AT19" s="77">
        <f t="shared" si="16"/>
        <v>1</v>
      </c>
      <c r="AU19" s="77">
        <f t="shared" si="17"/>
        <v>1</v>
      </c>
      <c r="AV19" s="78">
        <f t="shared" si="18"/>
        <v>2</v>
      </c>
      <c r="AW19" s="77">
        <f t="shared" si="35"/>
        <v>2</v>
      </c>
      <c r="AX19" s="77">
        <f t="shared" si="19"/>
        <v>2</v>
      </c>
      <c r="AY19" s="77">
        <f t="shared" si="20"/>
        <v>2</v>
      </c>
      <c r="AZ19" s="77">
        <f t="shared" si="21"/>
        <v>1</v>
      </c>
      <c r="BA19" s="78">
        <f t="shared" si="22"/>
        <v>1</v>
      </c>
      <c r="BB19" s="78">
        <f t="shared" si="23"/>
        <v>1</v>
      </c>
      <c r="BC19" s="78">
        <f t="shared" si="24"/>
        <v>1</v>
      </c>
      <c r="BD19" s="78">
        <f t="shared" si="25"/>
        <v>2</v>
      </c>
      <c r="BE19" s="78">
        <f t="shared" si="26"/>
        <v>1</v>
      </c>
      <c r="BF19" s="78">
        <f t="shared" si="27"/>
        <v>1</v>
      </c>
      <c r="BG19" s="78">
        <f t="shared" si="28"/>
        <v>1</v>
      </c>
      <c r="BH19" s="78">
        <f t="shared" si="29"/>
        <v>1</v>
      </c>
      <c r="BI19" s="78">
        <f t="shared" si="30"/>
        <v>1</v>
      </c>
      <c r="BJ19" s="25" t="s">
        <v>28</v>
      </c>
      <c r="BK19" s="11" t="s">
        <v>28</v>
      </c>
      <c r="BL19" s="11" t="s">
        <v>28</v>
      </c>
      <c r="BM19" s="11" t="s">
        <v>28</v>
      </c>
      <c r="BN19" s="11" t="s">
        <v>28</v>
      </c>
      <c r="BO19" s="11" t="s">
        <v>28</v>
      </c>
      <c r="BP19" s="11" t="s">
        <v>28</v>
      </c>
      <c r="BQ19" s="11" t="s">
        <v>28</v>
      </c>
      <c r="BR19" s="11" t="s">
        <v>28</v>
      </c>
      <c r="BS19" s="11" t="s">
        <v>28</v>
      </c>
      <c r="BT19" s="11" t="s">
        <v>28</v>
      </c>
      <c r="BU19" s="11" t="s">
        <v>28</v>
      </c>
      <c r="BV19" s="11" t="s">
        <v>28</v>
      </c>
      <c r="BW19" s="11" t="s">
        <v>28</v>
      </c>
      <c r="BX19" s="29" t="s">
        <v>28</v>
      </c>
      <c r="BY19" s="29" t="s">
        <v>28</v>
      </c>
      <c r="BZ19" s="29" t="s">
        <v>28</v>
      </c>
      <c r="CA19" s="29" t="s">
        <v>28</v>
      </c>
      <c r="CB19" s="29" t="s">
        <v>28</v>
      </c>
      <c r="CC19" s="29" t="s">
        <v>28</v>
      </c>
      <c r="CD19" s="29" t="s">
        <v>28</v>
      </c>
      <c r="CE19" s="29" t="s">
        <v>28</v>
      </c>
      <c r="CF19" s="29" t="s">
        <v>28</v>
      </c>
      <c r="CG19" s="29" t="s">
        <v>28</v>
      </c>
      <c r="CH19" s="29" t="s">
        <v>28</v>
      </c>
      <c r="CI19" s="29" t="s">
        <v>28</v>
      </c>
      <c r="CJ19" s="29" t="s">
        <v>28</v>
      </c>
      <c r="CK19" s="29" t="s">
        <v>28</v>
      </c>
      <c r="CL19" s="29" t="s">
        <v>28</v>
      </c>
      <c r="CM19" s="76"/>
      <c r="CN19" s="83"/>
      <c r="CO19" s="83"/>
      <c r="CP19" s="83"/>
      <c r="CQ19" s="83"/>
      <c r="CR19" s="83"/>
      <c r="CS19" s="83"/>
      <c r="CT19" s="83"/>
      <c r="CU19" s="83"/>
      <c r="CV19" s="84"/>
      <c r="CW19" s="84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 t="str">
        <f t="shared" si="32"/>
        <v>NA</v>
      </c>
      <c r="DJ19" s="78" t="str">
        <f t="shared" si="32"/>
        <v>NA</v>
      </c>
      <c r="DK19" s="78" t="str">
        <f t="shared" si="32"/>
        <v>NA</v>
      </c>
      <c r="DL19" s="78" t="str">
        <f t="shared" si="33"/>
        <v>NA</v>
      </c>
      <c r="DM19" s="78" t="str">
        <f t="shared" si="34"/>
        <v>NA</v>
      </c>
    </row>
    <row r="20" spans="1:118">
      <c r="A20" s="5" t="s">
        <v>18</v>
      </c>
      <c r="B20" s="5">
        <v>24830</v>
      </c>
      <c r="C20" s="5">
        <v>26692</v>
      </c>
      <c r="D20" s="5">
        <v>27336</v>
      </c>
      <c r="E20" s="5">
        <v>26951</v>
      </c>
      <c r="F20" s="5">
        <v>27641.305575846101</v>
      </c>
      <c r="G20" s="5">
        <v>29329.6768627243</v>
      </c>
      <c r="H20" s="5">
        <v>32172</v>
      </c>
      <c r="I20" s="5">
        <v>35161</v>
      </c>
      <c r="J20" s="5">
        <v>35668.621087677901</v>
      </c>
      <c r="K20" s="5">
        <v>36880</v>
      </c>
      <c r="L20" s="5">
        <v>37853.693163947501</v>
      </c>
      <c r="M20" s="5">
        <v>41386.871477312648</v>
      </c>
      <c r="N20" s="5">
        <v>41011.109476341648</v>
      </c>
      <c r="O20" s="5">
        <v>40248.142729577703</v>
      </c>
      <c r="P20" s="5">
        <v>40125.713272776418</v>
      </c>
      <c r="Q20" s="11">
        <v>40796.982626098506</v>
      </c>
      <c r="R20" s="11">
        <v>41864.206143998374</v>
      </c>
      <c r="S20" s="11">
        <v>42671.338467929272</v>
      </c>
      <c r="T20" s="11">
        <v>44905.889784127692</v>
      </c>
      <c r="U20" s="11">
        <v>45632.149368490958</v>
      </c>
      <c r="V20" s="11">
        <v>47867.382526692323</v>
      </c>
      <c r="W20" s="11">
        <v>48815.648814470456</v>
      </c>
      <c r="X20" s="11">
        <v>49309.383603560455</v>
      </c>
      <c r="Y20" s="11">
        <v>49951.43258701772</v>
      </c>
      <c r="Z20" s="11">
        <v>48660.618914969164</v>
      </c>
      <c r="AA20" s="11">
        <v>48924.778218850821</v>
      </c>
      <c r="AB20" s="11">
        <v>48131.341141468321</v>
      </c>
      <c r="AC20" s="11">
        <v>45841.532796021602</v>
      </c>
      <c r="AD20" s="11">
        <v>51485.919315403422</v>
      </c>
      <c r="AE20" s="11">
        <v>49526.935705620701</v>
      </c>
      <c r="AF20" s="76">
        <f t="shared" si="2"/>
        <v>13</v>
      </c>
      <c r="AG20" s="77">
        <f t="shared" si="3"/>
        <v>12</v>
      </c>
      <c r="AH20" s="77">
        <f t="shared" si="4"/>
        <v>14</v>
      </c>
      <c r="AI20" s="77">
        <f t="shared" si="5"/>
        <v>15</v>
      </c>
      <c r="AJ20" s="77">
        <f t="shared" si="6"/>
        <v>15</v>
      </c>
      <c r="AK20" s="77">
        <f t="shared" si="7"/>
        <v>13</v>
      </c>
      <c r="AL20" s="77">
        <f t="shared" si="8"/>
        <v>11</v>
      </c>
      <c r="AM20" s="77">
        <f t="shared" si="9"/>
        <v>9</v>
      </c>
      <c r="AN20" s="77">
        <f t="shared" si="10"/>
        <v>11</v>
      </c>
      <c r="AO20" s="77">
        <f t="shared" si="11"/>
        <v>9</v>
      </c>
      <c r="AP20" s="77">
        <f t="shared" si="12"/>
        <v>10</v>
      </c>
      <c r="AQ20" s="77">
        <f t="shared" si="13"/>
        <v>8</v>
      </c>
      <c r="AR20" s="77">
        <f t="shared" si="14"/>
        <v>8</v>
      </c>
      <c r="AS20" s="77">
        <f t="shared" si="15"/>
        <v>10</v>
      </c>
      <c r="AT20" s="77">
        <f t="shared" si="16"/>
        <v>12</v>
      </c>
      <c r="AU20" s="77">
        <f t="shared" si="17"/>
        <v>12</v>
      </c>
      <c r="AV20" s="78">
        <f t="shared" si="18"/>
        <v>13</v>
      </c>
      <c r="AW20" s="77">
        <f t="shared" si="35"/>
        <v>13</v>
      </c>
      <c r="AX20" s="77">
        <f t="shared" si="19"/>
        <v>12</v>
      </c>
      <c r="AY20" s="77">
        <f t="shared" si="20"/>
        <v>14</v>
      </c>
      <c r="AZ20" s="77">
        <f t="shared" si="21"/>
        <v>9</v>
      </c>
      <c r="BA20" s="78">
        <f t="shared" si="22"/>
        <v>10</v>
      </c>
      <c r="BB20" s="78">
        <f t="shared" si="23"/>
        <v>8</v>
      </c>
      <c r="BC20" s="78">
        <f t="shared" si="24"/>
        <v>8</v>
      </c>
      <c r="BD20" s="78">
        <f t="shared" si="25"/>
        <v>8</v>
      </c>
      <c r="BE20" s="78">
        <f t="shared" si="26"/>
        <v>8</v>
      </c>
      <c r="BF20" s="78">
        <f t="shared" si="27"/>
        <v>9</v>
      </c>
      <c r="BG20" s="78">
        <f t="shared" si="28"/>
        <v>13</v>
      </c>
      <c r="BH20" s="78">
        <f t="shared" si="29"/>
        <v>6</v>
      </c>
      <c r="BI20" s="78">
        <f t="shared" si="30"/>
        <v>11</v>
      </c>
      <c r="BJ20" s="25" t="s">
        <v>28</v>
      </c>
      <c r="BK20" s="11" t="s">
        <v>28</v>
      </c>
      <c r="BL20" s="11" t="s">
        <v>28</v>
      </c>
      <c r="BM20" s="11" t="s">
        <v>28</v>
      </c>
      <c r="BN20" s="11" t="s">
        <v>28</v>
      </c>
      <c r="BO20" s="11" t="s">
        <v>28</v>
      </c>
      <c r="BP20" s="11" t="s">
        <v>28</v>
      </c>
      <c r="BQ20" s="11" t="s">
        <v>28</v>
      </c>
      <c r="BR20" s="11" t="s">
        <v>28</v>
      </c>
      <c r="BS20" s="11" t="s">
        <v>28</v>
      </c>
      <c r="BT20" s="11" t="s">
        <v>28</v>
      </c>
      <c r="BU20" s="11" t="s">
        <v>28</v>
      </c>
      <c r="BV20" s="11" t="s">
        <v>28</v>
      </c>
      <c r="BW20" s="11" t="s">
        <v>28</v>
      </c>
      <c r="BX20" s="29" t="s">
        <v>28</v>
      </c>
      <c r="BY20" s="29" t="s">
        <v>28</v>
      </c>
      <c r="BZ20" s="29" t="s">
        <v>28</v>
      </c>
      <c r="CA20" s="29" t="s">
        <v>28</v>
      </c>
      <c r="CB20" s="29" t="s">
        <v>28</v>
      </c>
      <c r="CC20" s="29" t="s">
        <v>28</v>
      </c>
      <c r="CD20" s="29" t="s">
        <v>28</v>
      </c>
      <c r="CE20" s="29" t="s">
        <v>28</v>
      </c>
      <c r="CF20" s="29" t="s">
        <v>28</v>
      </c>
      <c r="CG20" s="29" t="s">
        <v>28</v>
      </c>
      <c r="CH20" s="29" t="s">
        <v>28</v>
      </c>
      <c r="CI20" s="29" t="s">
        <v>28</v>
      </c>
      <c r="CJ20" s="29" t="s">
        <v>28</v>
      </c>
      <c r="CK20" s="29" t="s">
        <v>28</v>
      </c>
      <c r="CL20" s="29" t="s">
        <v>28</v>
      </c>
      <c r="CM20" s="76"/>
      <c r="CN20" s="83"/>
      <c r="CO20" s="83"/>
      <c r="CP20" s="83"/>
      <c r="CQ20" s="83"/>
      <c r="CR20" s="83"/>
      <c r="CS20" s="83"/>
      <c r="CT20" s="83"/>
      <c r="CU20" s="83"/>
      <c r="CV20" s="84"/>
      <c r="CW20" s="84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 t="str">
        <f t="shared" si="32"/>
        <v>NA</v>
      </c>
      <c r="DJ20" s="78" t="str">
        <f t="shared" si="32"/>
        <v>NA</v>
      </c>
      <c r="DK20" s="78" t="str">
        <f t="shared" si="32"/>
        <v>NA</v>
      </c>
      <c r="DL20" s="78" t="str">
        <f t="shared" si="33"/>
        <v>NA</v>
      </c>
      <c r="DM20" s="78" t="str">
        <f t="shared" si="34"/>
        <v>NA</v>
      </c>
    </row>
    <row r="21" spans="1:118">
      <c r="A21" s="5" t="s">
        <v>19</v>
      </c>
      <c r="B21" s="5">
        <v>25360</v>
      </c>
      <c r="C21" s="5">
        <v>24848</v>
      </c>
      <c r="D21" s="5">
        <v>25690</v>
      </c>
      <c r="E21" s="5">
        <v>26014</v>
      </c>
      <c r="F21" s="5">
        <v>26461</v>
      </c>
      <c r="G21" s="5">
        <v>27408</v>
      </c>
      <c r="H21" s="5">
        <v>29234</v>
      </c>
      <c r="I21" s="5">
        <v>32296</v>
      </c>
      <c r="J21" s="5">
        <v>30123.968559837729</v>
      </c>
      <c r="K21" s="5">
        <v>32206</v>
      </c>
      <c r="L21" s="5">
        <v>33026.734348964535</v>
      </c>
      <c r="M21" s="5">
        <v>34526.91002277904</v>
      </c>
      <c r="N21" s="5">
        <v>36043.985469529383</v>
      </c>
      <c r="O21" s="5">
        <v>36809.049540892593</v>
      </c>
      <c r="P21" s="5">
        <v>37025.073257766584</v>
      </c>
      <c r="Q21" s="11">
        <v>37584.348294786359</v>
      </c>
      <c r="R21" s="11">
        <v>40161.562190003817</v>
      </c>
      <c r="S21" s="11">
        <v>41516.698930852035</v>
      </c>
      <c r="T21" s="11">
        <v>44008.304764351516</v>
      </c>
      <c r="U21" s="11">
        <v>46252.821328179904</v>
      </c>
      <c r="V21" s="11">
        <v>47593.521649484537</v>
      </c>
      <c r="W21" s="11">
        <v>47092.319545949307</v>
      </c>
      <c r="X21" s="11">
        <v>47284.192889672398</v>
      </c>
      <c r="Y21" s="11">
        <v>47272.222963320462</v>
      </c>
      <c r="Z21" s="11">
        <v>47363.197103730134</v>
      </c>
      <c r="AA21" s="11">
        <v>47410.440929981371</v>
      </c>
      <c r="AB21" s="11">
        <v>47690.289777557933</v>
      </c>
      <c r="AC21" s="11">
        <v>47362.304649121455</v>
      </c>
      <c r="AD21" s="11">
        <v>45701.43972039473</v>
      </c>
      <c r="AE21" s="11">
        <v>49548.994984238394</v>
      </c>
      <c r="AF21" s="76">
        <f t="shared" si="2"/>
        <v>11</v>
      </c>
      <c r="AG21" s="77">
        <f t="shared" si="3"/>
        <v>16</v>
      </c>
      <c r="AH21" s="77">
        <f t="shared" si="4"/>
        <v>16</v>
      </c>
      <c r="AI21" s="77">
        <f t="shared" si="5"/>
        <v>16</v>
      </c>
      <c r="AJ21" s="77">
        <f t="shared" si="6"/>
        <v>16</v>
      </c>
      <c r="AK21" s="77">
        <f t="shared" si="7"/>
        <v>16</v>
      </c>
      <c r="AL21" s="77">
        <f t="shared" si="8"/>
        <v>16</v>
      </c>
      <c r="AM21" s="77">
        <f t="shared" si="9"/>
        <v>14</v>
      </c>
      <c r="AN21" s="77">
        <f t="shared" si="10"/>
        <v>16</v>
      </c>
      <c r="AO21" s="77">
        <f t="shared" si="11"/>
        <v>16</v>
      </c>
      <c r="AP21" s="77">
        <f t="shared" si="12"/>
        <v>16</v>
      </c>
      <c r="AQ21" s="77">
        <f t="shared" si="13"/>
        <v>16</v>
      </c>
      <c r="AR21" s="77">
        <f t="shared" si="14"/>
        <v>15</v>
      </c>
      <c r="AS21" s="77">
        <f t="shared" si="15"/>
        <v>15</v>
      </c>
      <c r="AT21" s="77">
        <f t="shared" si="16"/>
        <v>16</v>
      </c>
      <c r="AU21" s="77">
        <f t="shared" si="17"/>
        <v>16</v>
      </c>
      <c r="AV21" s="78">
        <f t="shared" si="18"/>
        <v>15</v>
      </c>
      <c r="AW21" s="77">
        <f t="shared" si="35"/>
        <v>15</v>
      </c>
      <c r="AX21" s="77">
        <f t="shared" si="19"/>
        <v>15</v>
      </c>
      <c r="AY21" s="77">
        <f t="shared" si="20"/>
        <v>12</v>
      </c>
      <c r="AZ21" s="77">
        <f t="shared" si="21"/>
        <v>11</v>
      </c>
      <c r="BA21" s="78">
        <f t="shared" si="22"/>
        <v>12</v>
      </c>
      <c r="BB21" s="78">
        <f t="shared" si="23"/>
        <v>12</v>
      </c>
      <c r="BC21" s="78">
        <f t="shared" si="24"/>
        <v>12</v>
      </c>
      <c r="BD21" s="78">
        <f t="shared" si="25"/>
        <v>11</v>
      </c>
      <c r="BE21" s="78">
        <f t="shared" si="26"/>
        <v>11</v>
      </c>
      <c r="BF21" s="78">
        <f t="shared" si="27"/>
        <v>10</v>
      </c>
      <c r="BG21" s="78">
        <f t="shared" si="28"/>
        <v>9</v>
      </c>
      <c r="BH21" s="78">
        <f t="shared" si="29"/>
        <v>9</v>
      </c>
      <c r="BI21" s="78">
        <f t="shared" si="30"/>
        <v>10</v>
      </c>
      <c r="BJ21" s="25" t="s">
        <v>28</v>
      </c>
      <c r="BK21" s="11" t="s">
        <v>28</v>
      </c>
      <c r="BL21" s="11" t="s">
        <v>28</v>
      </c>
      <c r="BM21" s="11" t="s">
        <v>28</v>
      </c>
      <c r="BN21" s="11" t="s">
        <v>28</v>
      </c>
      <c r="BO21" s="11" t="s">
        <v>28</v>
      </c>
      <c r="BP21" s="11" t="s">
        <v>28</v>
      </c>
      <c r="BQ21" s="11" t="s">
        <v>28</v>
      </c>
      <c r="BR21" s="11" t="s">
        <v>28</v>
      </c>
      <c r="BS21" s="11" t="s">
        <v>28</v>
      </c>
      <c r="BT21" s="11" t="s">
        <v>28</v>
      </c>
      <c r="BU21" s="11" t="s">
        <v>28</v>
      </c>
      <c r="BV21" s="11" t="s">
        <v>28</v>
      </c>
      <c r="BW21" s="11" t="s">
        <v>28</v>
      </c>
      <c r="BX21" s="29" t="s">
        <v>28</v>
      </c>
      <c r="BY21" s="29" t="s">
        <v>28</v>
      </c>
      <c r="BZ21" s="29" t="s">
        <v>28</v>
      </c>
      <c r="CA21" s="29" t="s">
        <v>28</v>
      </c>
      <c r="CB21" s="29" t="s">
        <v>28</v>
      </c>
      <c r="CC21" s="29" t="s">
        <v>28</v>
      </c>
      <c r="CD21" s="29" t="s">
        <v>28</v>
      </c>
      <c r="CE21" s="29" t="s">
        <v>28</v>
      </c>
      <c r="CF21" s="29" t="s">
        <v>28</v>
      </c>
      <c r="CG21" s="29" t="s">
        <v>28</v>
      </c>
      <c r="CH21" s="29" t="s">
        <v>28</v>
      </c>
      <c r="CI21" s="29" t="s">
        <v>28</v>
      </c>
      <c r="CJ21" s="29" t="s">
        <v>28</v>
      </c>
      <c r="CK21" s="29" t="s">
        <v>28</v>
      </c>
      <c r="CL21" s="29" t="s">
        <v>28</v>
      </c>
      <c r="CM21" s="76"/>
      <c r="CN21" s="83"/>
      <c r="CO21" s="83"/>
      <c r="CP21" s="83"/>
      <c r="CQ21" s="83"/>
      <c r="CR21" s="83"/>
      <c r="CS21" s="83"/>
      <c r="CT21" s="83"/>
      <c r="CU21" s="83"/>
      <c r="CV21" s="84"/>
      <c r="CW21" s="84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 t="str">
        <f t="shared" si="32"/>
        <v>NA</v>
      </c>
      <c r="DJ21" s="78" t="str">
        <f t="shared" si="32"/>
        <v>NA</v>
      </c>
      <c r="DK21" s="78" t="str">
        <f t="shared" si="32"/>
        <v>NA</v>
      </c>
      <c r="DL21" s="78" t="str">
        <f t="shared" si="33"/>
        <v>NA</v>
      </c>
      <c r="DM21" s="78" t="str">
        <f t="shared" si="34"/>
        <v>NA</v>
      </c>
    </row>
    <row r="22" spans="1:118">
      <c r="A22" s="5" t="s">
        <v>20</v>
      </c>
      <c r="B22" s="5">
        <v>28008</v>
      </c>
      <c r="C22" s="5">
        <v>27289</v>
      </c>
      <c r="D22" s="5">
        <v>30638</v>
      </c>
      <c r="E22" s="5">
        <v>31806</v>
      </c>
      <c r="F22" s="5">
        <v>32440.699201908101</v>
      </c>
      <c r="G22" s="5">
        <v>32307.115631356599</v>
      </c>
      <c r="H22" s="5">
        <v>32372</v>
      </c>
      <c r="I22" s="5">
        <v>35457</v>
      </c>
      <c r="J22" s="5">
        <v>34110.522926191778</v>
      </c>
      <c r="K22" s="5">
        <v>36633</v>
      </c>
      <c r="L22" s="5">
        <v>37569.023531425766</v>
      </c>
      <c r="M22" s="5">
        <v>38249.771931209332</v>
      </c>
      <c r="N22" s="5">
        <v>39769</v>
      </c>
      <c r="O22" s="5">
        <v>39958.618706150002</v>
      </c>
      <c r="P22" s="5">
        <v>39403.942745312001</v>
      </c>
      <c r="Q22" s="11">
        <v>40005.542956936028</v>
      </c>
      <c r="R22" s="11">
        <v>42021.724866436212</v>
      </c>
      <c r="S22" s="11">
        <v>43192.71775699842</v>
      </c>
      <c r="T22" s="11">
        <v>44947.197301149426</v>
      </c>
      <c r="U22" s="11">
        <v>45933.773100404855</v>
      </c>
      <c r="V22" s="11">
        <v>45887.667158904114</v>
      </c>
      <c r="W22" s="11">
        <v>48888.647740705128</v>
      </c>
      <c r="X22" s="11">
        <v>48473.878839482204</v>
      </c>
      <c r="Y22" s="11">
        <v>49306.227374623319</v>
      </c>
      <c r="Z22" s="11">
        <v>49605.965819783218</v>
      </c>
      <c r="AA22" s="11">
        <v>50378.445889717055</v>
      </c>
      <c r="AB22" s="11">
        <v>45776.135758513934</v>
      </c>
      <c r="AC22" s="11">
        <v>45979.308594685186</v>
      </c>
      <c r="AD22" s="11">
        <v>38626.583428899081</v>
      </c>
      <c r="AE22" s="11">
        <v>46776.906682721252</v>
      </c>
      <c r="AF22" s="76">
        <f t="shared" si="2"/>
        <v>9</v>
      </c>
      <c r="AG22" s="77">
        <f t="shared" si="3"/>
        <v>9</v>
      </c>
      <c r="AH22" s="77">
        <f t="shared" si="4"/>
        <v>9</v>
      </c>
      <c r="AI22" s="77">
        <f t="shared" si="5"/>
        <v>8</v>
      </c>
      <c r="AJ22" s="77">
        <f t="shared" si="6"/>
        <v>7</v>
      </c>
      <c r="AK22" s="77">
        <f t="shared" si="7"/>
        <v>9</v>
      </c>
      <c r="AL22" s="77">
        <f t="shared" si="8"/>
        <v>9</v>
      </c>
      <c r="AM22" s="77">
        <f t="shared" si="9"/>
        <v>8</v>
      </c>
      <c r="AN22" s="77">
        <f t="shared" si="10"/>
        <v>13</v>
      </c>
      <c r="AO22" s="77">
        <f t="shared" si="11"/>
        <v>12</v>
      </c>
      <c r="AP22" s="77">
        <f t="shared" si="12"/>
        <v>11</v>
      </c>
      <c r="AQ22" s="77">
        <f t="shared" si="13"/>
        <v>11</v>
      </c>
      <c r="AR22" s="77">
        <f t="shared" si="14"/>
        <v>10</v>
      </c>
      <c r="AS22" s="77">
        <f t="shared" si="15"/>
        <v>12</v>
      </c>
      <c r="AT22" s="77">
        <f t="shared" si="16"/>
        <v>14</v>
      </c>
      <c r="AU22" s="77">
        <f t="shared" si="17"/>
        <v>14</v>
      </c>
      <c r="AV22" s="78">
        <f t="shared" si="18"/>
        <v>12</v>
      </c>
      <c r="AW22" s="77">
        <f t="shared" si="35"/>
        <v>11</v>
      </c>
      <c r="AX22" s="77">
        <f t="shared" si="19"/>
        <v>11</v>
      </c>
      <c r="AY22" s="77">
        <f t="shared" si="20"/>
        <v>13</v>
      </c>
      <c r="AZ22" s="77">
        <f t="shared" si="21"/>
        <v>15</v>
      </c>
      <c r="BA22" s="78">
        <f t="shared" si="22"/>
        <v>9</v>
      </c>
      <c r="BB22" s="78">
        <f t="shared" si="23"/>
        <v>10</v>
      </c>
      <c r="BC22" s="78">
        <f t="shared" si="24"/>
        <v>10</v>
      </c>
      <c r="BD22" s="78">
        <f t="shared" si="25"/>
        <v>7</v>
      </c>
      <c r="BE22" s="78">
        <f t="shared" si="26"/>
        <v>7</v>
      </c>
      <c r="BF22" s="78">
        <f t="shared" si="27"/>
        <v>13</v>
      </c>
      <c r="BG22" s="78">
        <f t="shared" si="28"/>
        <v>12</v>
      </c>
      <c r="BH22" s="78">
        <f t="shared" si="29"/>
        <v>15</v>
      </c>
      <c r="BI22" s="78">
        <f t="shared" si="30"/>
        <v>12</v>
      </c>
      <c r="BJ22" s="25" t="s">
        <v>42</v>
      </c>
      <c r="BK22" s="12">
        <v>30646</v>
      </c>
      <c r="BL22" s="12">
        <v>30719</v>
      </c>
      <c r="BM22" s="11" t="s">
        <v>42</v>
      </c>
      <c r="BN22" s="11" t="s">
        <v>42</v>
      </c>
      <c r="BO22" s="11" t="s">
        <v>42</v>
      </c>
      <c r="BP22" s="11" t="s">
        <v>42</v>
      </c>
      <c r="BQ22" s="11" t="s">
        <v>42</v>
      </c>
      <c r="BR22" s="11" t="s">
        <v>42</v>
      </c>
      <c r="BS22" s="11" t="s">
        <v>42</v>
      </c>
      <c r="BT22" s="11" t="s">
        <v>42</v>
      </c>
      <c r="BU22" s="11" t="s">
        <v>42</v>
      </c>
      <c r="BV22" s="11" t="s">
        <v>42</v>
      </c>
      <c r="BW22" s="11" t="s">
        <v>42</v>
      </c>
      <c r="BX22" s="29" t="s">
        <v>42</v>
      </c>
      <c r="BY22" s="29" t="s">
        <v>42</v>
      </c>
      <c r="BZ22" s="11">
        <v>43394.30256710195</v>
      </c>
      <c r="CA22" s="11">
        <v>45861.883884785166</v>
      </c>
      <c r="CB22" s="11">
        <v>47397.758974581542</v>
      </c>
      <c r="CC22" s="11">
        <v>48572.948606145255</v>
      </c>
      <c r="CD22" s="11">
        <v>48726.991984505796</v>
      </c>
      <c r="CE22" s="37">
        <v>48882.789532329502</v>
      </c>
      <c r="CF22" s="37">
        <v>49878.160806542881</v>
      </c>
      <c r="CG22" s="37">
        <v>46355.703218515751</v>
      </c>
      <c r="CH22" s="37">
        <v>47311.409756132438</v>
      </c>
      <c r="CI22" s="37" t="s">
        <v>28</v>
      </c>
      <c r="CJ22" s="37">
        <v>33000</v>
      </c>
      <c r="CK22" s="37" t="s">
        <v>28</v>
      </c>
      <c r="CL22" s="37" t="s">
        <v>28</v>
      </c>
      <c r="CM22" s="76">
        <v>3</v>
      </c>
      <c r="CN22" s="83"/>
      <c r="CO22" s="83"/>
      <c r="CP22" s="83"/>
      <c r="CQ22" s="83"/>
      <c r="CR22" s="83"/>
      <c r="CS22" s="83"/>
      <c r="CT22" s="83"/>
      <c r="CU22" s="83"/>
      <c r="CV22" s="84"/>
      <c r="CW22" s="84"/>
      <c r="CX22" s="78"/>
      <c r="CY22" s="78"/>
      <c r="CZ22" s="78"/>
      <c r="DA22" s="78">
        <f t="shared" ref="DA22:DF22" si="39">IF(BZ22&gt;0,RANK(BZ22,BZ$12:BZ$27),+BZ22)</f>
        <v>2</v>
      </c>
      <c r="DB22" s="78">
        <f t="shared" si="39"/>
        <v>2</v>
      </c>
      <c r="DC22" s="78">
        <f t="shared" si="39"/>
        <v>2</v>
      </c>
      <c r="DD22" s="78">
        <f t="shared" si="39"/>
        <v>2</v>
      </c>
      <c r="DE22" s="78">
        <f t="shared" si="39"/>
        <v>2</v>
      </c>
      <c r="DF22" s="78">
        <f t="shared" si="39"/>
        <v>2</v>
      </c>
      <c r="DG22" s="78">
        <f t="shared" ref="DG22" si="40">IF(CF22&gt;0,RANK(CF22,CF$12:CF$27),+CF22)</f>
        <v>2</v>
      </c>
      <c r="DH22" s="78">
        <f t="shared" ref="DH22" si="41">IF(CG22&gt;0,RANK(CG22,CG$12:CG$27),+CG22)</f>
        <v>2</v>
      </c>
      <c r="DI22" s="78">
        <f t="shared" si="32"/>
        <v>2</v>
      </c>
      <c r="DJ22" s="78" t="str">
        <f t="shared" si="32"/>
        <v>NA</v>
      </c>
      <c r="DK22" s="78">
        <f t="shared" si="32"/>
        <v>7</v>
      </c>
      <c r="DL22" s="78" t="str">
        <f t="shared" si="33"/>
        <v>NA</v>
      </c>
      <c r="DM22" s="78" t="str">
        <f t="shared" si="34"/>
        <v>NA</v>
      </c>
    </row>
    <row r="23" spans="1:118">
      <c r="A23" s="5" t="s">
        <v>21</v>
      </c>
      <c r="B23" s="5">
        <v>24807</v>
      </c>
      <c r="C23" s="5">
        <v>26724</v>
      </c>
      <c r="D23" s="5">
        <v>28789</v>
      </c>
      <c r="E23" s="5">
        <v>27612</v>
      </c>
      <c r="F23" s="5">
        <v>28481.813058501099</v>
      </c>
      <c r="G23" s="5">
        <v>28378.6424129353</v>
      </c>
      <c r="H23" s="5">
        <v>30507</v>
      </c>
      <c r="I23" s="5">
        <v>32221</v>
      </c>
      <c r="J23" s="5">
        <v>33183.70800103512</v>
      </c>
      <c r="K23" s="5">
        <v>33751</v>
      </c>
      <c r="L23" s="5">
        <v>35065.485642912157</v>
      </c>
      <c r="M23" s="5">
        <v>36958.993477325443</v>
      </c>
      <c r="N23" s="5">
        <v>38757</v>
      </c>
      <c r="O23" s="5">
        <v>40074.099272279884</v>
      </c>
      <c r="P23" s="5">
        <v>40256.589087735432</v>
      </c>
      <c r="Q23" s="11">
        <v>40612.063453417861</v>
      </c>
      <c r="R23" s="11">
        <v>42185.004387786583</v>
      </c>
      <c r="S23" s="11">
        <v>43838.918639672636</v>
      </c>
      <c r="T23" s="11">
        <v>44733.601294812892</v>
      </c>
      <c r="U23" s="11">
        <v>46383.99348246817</v>
      </c>
      <c r="V23" s="11">
        <v>46464.498816968538</v>
      </c>
      <c r="W23" s="11">
        <v>46612.51484627225</v>
      </c>
      <c r="X23" s="11">
        <v>46221.884479864799</v>
      </c>
      <c r="Y23" s="11">
        <v>46413.977644837483</v>
      </c>
      <c r="Z23" s="11">
        <v>48077.851168327361</v>
      </c>
      <c r="AA23" s="11">
        <v>47799.444571173895</v>
      </c>
      <c r="AB23" s="11">
        <v>50999.891848556952</v>
      </c>
      <c r="AC23" s="11">
        <v>48673.794227432838</v>
      </c>
      <c r="AD23" s="11">
        <v>49432.436812144209</v>
      </c>
      <c r="AE23" s="11">
        <v>49720.439785470502</v>
      </c>
      <c r="AF23" s="76">
        <f t="shared" si="2"/>
        <v>14</v>
      </c>
      <c r="AG23" s="77">
        <f t="shared" si="3"/>
        <v>11</v>
      </c>
      <c r="AH23" s="77">
        <f t="shared" si="4"/>
        <v>11</v>
      </c>
      <c r="AI23" s="77">
        <f t="shared" si="5"/>
        <v>14</v>
      </c>
      <c r="AJ23" s="77">
        <f t="shared" si="6"/>
        <v>14</v>
      </c>
      <c r="AK23" s="77">
        <f t="shared" si="7"/>
        <v>15</v>
      </c>
      <c r="AL23" s="77">
        <f t="shared" si="8"/>
        <v>14</v>
      </c>
      <c r="AM23" s="77">
        <f t="shared" si="9"/>
        <v>15</v>
      </c>
      <c r="AN23" s="77">
        <f t="shared" si="10"/>
        <v>14</v>
      </c>
      <c r="AO23" s="77">
        <f t="shared" si="11"/>
        <v>14</v>
      </c>
      <c r="AP23" s="77">
        <f t="shared" si="12"/>
        <v>13</v>
      </c>
      <c r="AQ23" s="77">
        <f t="shared" si="13"/>
        <v>13</v>
      </c>
      <c r="AR23" s="77">
        <f t="shared" si="14"/>
        <v>12</v>
      </c>
      <c r="AS23" s="77">
        <f t="shared" si="15"/>
        <v>11</v>
      </c>
      <c r="AT23" s="77">
        <f t="shared" si="16"/>
        <v>11</v>
      </c>
      <c r="AU23" s="77">
        <f t="shared" si="17"/>
        <v>13</v>
      </c>
      <c r="AV23" s="78">
        <f t="shared" si="18"/>
        <v>10</v>
      </c>
      <c r="AW23" s="77">
        <f t="shared" si="35"/>
        <v>10</v>
      </c>
      <c r="AX23" s="77">
        <f t="shared" si="19"/>
        <v>13</v>
      </c>
      <c r="AY23" s="77">
        <f t="shared" si="20"/>
        <v>11</v>
      </c>
      <c r="AZ23" s="77">
        <f t="shared" si="21"/>
        <v>14</v>
      </c>
      <c r="BA23" s="78">
        <f t="shared" si="22"/>
        <v>15</v>
      </c>
      <c r="BB23" s="78">
        <f t="shared" si="23"/>
        <v>15</v>
      </c>
      <c r="BC23" s="78">
        <f t="shared" si="24"/>
        <v>15</v>
      </c>
      <c r="BD23" s="78">
        <f t="shared" si="25"/>
        <v>9</v>
      </c>
      <c r="BE23" s="78">
        <f t="shared" si="26"/>
        <v>10</v>
      </c>
      <c r="BF23" s="78">
        <f t="shared" si="27"/>
        <v>7</v>
      </c>
      <c r="BG23" s="78">
        <f t="shared" si="28"/>
        <v>8</v>
      </c>
      <c r="BH23" s="78">
        <f t="shared" si="29"/>
        <v>8</v>
      </c>
      <c r="BI23" s="78">
        <f t="shared" si="30"/>
        <v>9</v>
      </c>
      <c r="BJ23" s="25" t="s">
        <v>28</v>
      </c>
      <c r="BK23" s="11" t="s">
        <v>28</v>
      </c>
      <c r="BL23" s="11" t="s">
        <v>28</v>
      </c>
      <c r="BM23" s="11" t="s">
        <v>28</v>
      </c>
      <c r="BN23" s="11" t="s">
        <v>28</v>
      </c>
      <c r="BO23" s="11" t="s">
        <v>28</v>
      </c>
      <c r="BP23" s="11" t="s">
        <v>28</v>
      </c>
      <c r="BQ23" s="11" t="s">
        <v>28</v>
      </c>
      <c r="BR23" s="11" t="s">
        <v>28</v>
      </c>
      <c r="BS23" s="11" t="s">
        <v>28</v>
      </c>
      <c r="BT23" s="11" t="s">
        <v>28</v>
      </c>
      <c r="BU23" s="11" t="s">
        <v>28</v>
      </c>
      <c r="BV23" s="11" t="s">
        <v>28</v>
      </c>
      <c r="BW23" s="11" t="s">
        <v>28</v>
      </c>
      <c r="BX23" s="29" t="s">
        <v>28</v>
      </c>
      <c r="BY23" s="29" t="s">
        <v>28</v>
      </c>
      <c r="BZ23" s="29" t="s">
        <v>28</v>
      </c>
      <c r="CA23" s="29" t="s">
        <v>28</v>
      </c>
      <c r="CB23" s="29" t="s">
        <v>28</v>
      </c>
      <c r="CC23" s="29" t="s">
        <v>28</v>
      </c>
      <c r="CD23" s="29" t="s">
        <v>28</v>
      </c>
      <c r="CE23" s="29" t="s">
        <v>28</v>
      </c>
      <c r="CF23" s="29" t="s">
        <v>28</v>
      </c>
      <c r="CG23" s="29" t="s">
        <v>28</v>
      </c>
      <c r="CH23" s="29" t="s">
        <v>28</v>
      </c>
      <c r="CI23" s="29" t="s">
        <v>28</v>
      </c>
      <c r="CJ23" s="29" t="s">
        <v>28</v>
      </c>
      <c r="CK23" s="29" t="s">
        <v>28</v>
      </c>
      <c r="CL23" s="29" t="s">
        <v>28</v>
      </c>
      <c r="CM23" s="76"/>
      <c r="CN23" s="83"/>
      <c r="CO23" s="83"/>
      <c r="CP23" s="83"/>
      <c r="CQ23" s="83"/>
      <c r="CR23" s="83"/>
      <c r="CS23" s="83"/>
      <c r="CT23" s="83"/>
      <c r="CU23" s="83"/>
      <c r="CV23" s="84"/>
      <c r="CW23" s="84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 t="str">
        <f t="shared" si="32"/>
        <v>NA</v>
      </c>
      <c r="DJ23" s="78" t="str">
        <f t="shared" si="32"/>
        <v>NA</v>
      </c>
      <c r="DK23" s="78" t="str">
        <f t="shared" si="32"/>
        <v>NA</v>
      </c>
      <c r="DL23" s="78" t="str">
        <f t="shared" si="33"/>
        <v>NA</v>
      </c>
      <c r="DM23" s="78" t="str">
        <f t="shared" si="34"/>
        <v>NA</v>
      </c>
    </row>
    <row r="24" spans="1:118">
      <c r="A24" s="5" t="s">
        <v>22</v>
      </c>
      <c r="B24" s="5">
        <v>28650</v>
      </c>
      <c r="C24" s="5">
        <v>29038</v>
      </c>
      <c r="D24" s="5">
        <v>30438</v>
      </c>
      <c r="E24" s="5">
        <v>31034</v>
      </c>
      <c r="F24" s="5">
        <v>30935.9092153569</v>
      </c>
      <c r="G24" s="5">
        <v>33397.423767082597</v>
      </c>
      <c r="H24" s="5">
        <v>35489</v>
      </c>
      <c r="I24" s="5">
        <v>34925</v>
      </c>
      <c r="J24" s="5">
        <v>35858.050772342569</v>
      </c>
      <c r="K24" s="5">
        <v>36669</v>
      </c>
      <c r="L24" s="5">
        <v>36189.351070103978</v>
      </c>
      <c r="M24" s="5">
        <v>37101.984281443416</v>
      </c>
      <c r="N24" s="5">
        <v>38069</v>
      </c>
      <c r="O24" s="5">
        <v>38924.461413449302</v>
      </c>
      <c r="P24" s="5">
        <v>40926.293372062537</v>
      </c>
      <c r="Q24">
        <v>41803.545077137707</v>
      </c>
      <c r="R24">
        <v>43822.488861927995</v>
      </c>
      <c r="S24">
        <v>45959.463887250458</v>
      </c>
      <c r="T24">
        <v>46075.380502025611</v>
      </c>
      <c r="U24">
        <v>47583.721023515711</v>
      </c>
      <c r="V24">
        <v>47337.181558160919</v>
      </c>
      <c r="W24" s="37">
        <v>46851.42012072177</v>
      </c>
      <c r="X24" s="37">
        <v>46502.975476948595</v>
      </c>
      <c r="Y24" s="37">
        <v>47130.554659362773</v>
      </c>
      <c r="Z24" s="37">
        <v>46048.007578168879</v>
      </c>
      <c r="AA24" s="37">
        <v>48915.611533471354</v>
      </c>
      <c r="AB24" s="37">
        <v>48862.095089312032</v>
      </c>
      <c r="AC24" s="37">
        <v>50503.309100328093</v>
      </c>
      <c r="AD24" s="37">
        <v>52992.558139534885</v>
      </c>
      <c r="AE24" s="37">
        <v>52369.175163096821</v>
      </c>
      <c r="AF24" s="76">
        <f t="shared" si="2"/>
        <v>8</v>
      </c>
      <c r="AG24" s="77">
        <f t="shared" si="3"/>
        <v>8</v>
      </c>
      <c r="AH24" s="77">
        <f t="shared" si="4"/>
        <v>10</v>
      </c>
      <c r="AI24" s="77">
        <f t="shared" si="5"/>
        <v>10</v>
      </c>
      <c r="AJ24" s="77">
        <f t="shared" si="6"/>
        <v>10</v>
      </c>
      <c r="AK24" s="77">
        <f t="shared" si="7"/>
        <v>8</v>
      </c>
      <c r="AL24" s="77">
        <f t="shared" si="8"/>
        <v>6</v>
      </c>
      <c r="AM24" s="77">
        <f t="shared" si="9"/>
        <v>10</v>
      </c>
      <c r="AN24" s="77">
        <f t="shared" si="10"/>
        <v>9</v>
      </c>
      <c r="AO24" s="77">
        <f t="shared" si="11"/>
        <v>11</v>
      </c>
      <c r="AP24" s="77">
        <f t="shared" si="12"/>
        <v>12</v>
      </c>
      <c r="AQ24" s="77">
        <f t="shared" si="13"/>
        <v>12</v>
      </c>
      <c r="AR24" s="77">
        <f t="shared" si="14"/>
        <v>13</v>
      </c>
      <c r="AS24" s="77">
        <f t="shared" si="15"/>
        <v>13</v>
      </c>
      <c r="AT24" s="77">
        <f t="shared" si="16"/>
        <v>10</v>
      </c>
      <c r="AU24" s="77">
        <f t="shared" si="17"/>
        <v>9</v>
      </c>
      <c r="AV24" s="78">
        <f t="shared" si="18"/>
        <v>9</v>
      </c>
      <c r="AW24" s="77">
        <f t="shared" si="35"/>
        <v>9</v>
      </c>
      <c r="AX24" s="77">
        <f t="shared" si="19"/>
        <v>8</v>
      </c>
      <c r="AY24" s="77">
        <f t="shared" si="20"/>
        <v>9</v>
      </c>
      <c r="AZ24" s="77">
        <f t="shared" si="21"/>
        <v>12</v>
      </c>
      <c r="BA24" s="78">
        <f t="shared" si="22"/>
        <v>13</v>
      </c>
      <c r="BB24" s="78">
        <f t="shared" si="23"/>
        <v>14</v>
      </c>
      <c r="BC24" s="78">
        <f t="shared" si="24"/>
        <v>13</v>
      </c>
      <c r="BD24" s="78">
        <f t="shared" si="25"/>
        <v>13</v>
      </c>
      <c r="BE24" s="78">
        <f t="shared" si="26"/>
        <v>9</v>
      </c>
      <c r="BF24" s="78">
        <f t="shared" si="27"/>
        <v>8</v>
      </c>
      <c r="BG24" s="78">
        <f t="shared" si="28"/>
        <v>7</v>
      </c>
      <c r="BH24" s="78">
        <f t="shared" si="29"/>
        <v>4</v>
      </c>
      <c r="BI24" s="78">
        <f t="shared" si="30"/>
        <v>8</v>
      </c>
      <c r="BJ24" s="25" t="s">
        <v>42</v>
      </c>
      <c r="BK24" s="11" t="s">
        <v>42</v>
      </c>
      <c r="BL24" s="11">
        <v>20587</v>
      </c>
      <c r="BM24" s="12">
        <v>21015</v>
      </c>
      <c r="BN24" s="12">
        <v>22599</v>
      </c>
      <c r="BO24" s="12">
        <v>23110</v>
      </c>
      <c r="BP24" s="12">
        <v>23930</v>
      </c>
      <c r="BQ24" s="12">
        <v>25161</v>
      </c>
      <c r="BR24" s="12">
        <v>25547</v>
      </c>
      <c r="BS24" s="12">
        <v>30640.255719915342</v>
      </c>
      <c r="BT24" s="12">
        <v>26272.363168262549</v>
      </c>
      <c r="BU24" s="12">
        <v>30562.896331535583</v>
      </c>
      <c r="BV24" s="21">
        <v>31742.739414803676</v>
      </c>
      <c r="BW24">
        <v>32611.405436547178</v>
      </c>
      <c r="BX24" s="29">
        <v>34381.300404667709</v>
      </c>
      <c r="BY24" s="29">
        <v>33363.633981395018</v>
      </c>
      <c r="BZ24" s="19">
        <v>34920.126472734075</v>
      </c>
      <c r="CA24" s="19">
        <v>35995.545349115411</v>
      </c>
      <c r="CB24" s="19">
        <v>37274.178621437524</v>
      </c>
      <c r="CC24" s="19">
        <v>37686.683148729797</v>
      </c>
      <c r="CD24">
        <v>37213.522648303377</v>
      </c>
      <c r="CE24" s="11">
        <v>36905.217244990548</v>
      </c>
      <c r="CF24" s="11">
        <v>38396.573581620098</v>
      </c>
      <c r="CG24" s="11">
        <v>36568.771633192388</v>
      </c>
      <c r="CH24" s="11">
        <v>37083.827946985446</v>
      </c>
      <c r="CI24" s="11" t="s">
        <v>28</v>
      </c>
      <c r="CJ24" s="11" t="s">
        <v>28</v>
      </c>
      <c r="CK24" s="11" t="s">
        <v>28</v>
      </c>
      <c r="CL24" s="11" t="s">
        <v>28</v>
      </c>
      <c r="CM24" s="76"/>
      <c r="CN24" s="83">
        <v>5</v>
      </c>
      <c r="CO24" s="83">
        <v>5</v>
      </c>
      <c r="CP24" s="83">
        <v>5</v>
      </c>
      <c r="CQ24" s="83">
        <v>4</v>
      </c>
      <c r="CR24" s="83">
        <v>4</v>
      </c>
      <c r="CS24" s="83">
        <v>4</v>
      </c>
      <c r="CT24" s="83">
        <v>3</v>
      </c>
      <c r="CU24" s="83">
        <v>4</v>
      </c>
      <c r="CV24" s="84">
        <f>IF(BU24&gt;0,(RANK(BU24,BU$12:BU$27)),0)</f>
        <v>4</v>
      </c>
      <c r="CW24" s="84">
        <f>IF(BV24&gt;0,(RANK(BV24,BV$12:BV$27)),0)</f>
        <v>5</v>
      </c>
      <c r="CX24" s="78">
        <f t="shared" ref="CX24:DF24" si="42">IF(BW24&gt;0,RANK(BW24,BW$12:BW$27),+BW24)</f>
        <v>5</v>
      </c>
      <c r="CY24" s="78">
        <f t="shared" si="42"/>
        <v>5</v>
      </c>
      <c r="CZ24" s="78">
        <f t="shared" si="42"/>
        <v>5</v>
      </c>
      <c r="DA24" s="78">
        <f t="shared" si="42"/>
        <v>6</v>
      </c>
      <c r="DB24" s="78">
        <f t="shared" si="42"/>
        <v>6</v>
      </c>
      <c r="DC24" s="78">
        <f t="shared" si="42"/>
        <v>6</v>
      </c>
      <c r="DD24" s="78">
        <f t="shared" si="42"/>
        <v>5</v>
      </c>
      <c r="DE24" s="78">
        <f t="shared" si="42"/>
        <v>6</v>
      </c>
      <c r="DF24" s="78">
        <f t="shared" si="42"/>
        <v>6</v>
      </c>
      <c r="DG24" s="78">
        <f t="shared" ref="DG24:DG25" si="43">IF(CF24&gt;0,RANK(CF24,CF$12:CF$27),+CF24)</f>
        <v>5</v>
      </c>
      <c r="DH24" s="78">
        <f t="shared" ref="DH24:DH25" si="44">IF(CG24&gt;0,RANK(CG24,CG$12:CG$27),+CG24)</f>
        <v>6</v>
      </c>
      <c r="DI24" s="78">
        <f t="shared" si="32"/>
        <v>6</v>
      </c>
      <c r="DJ24" s="78" t="str">
        <f t="shared" si="32"/>
        <v>NA</v>
      </c>
      <c r="DK24" s="78" t="str">
        <f t="shared" si="32"/>
        <v>NA</v>
      </c>
      <c r="DL24" s="78" t="str">
        <f t="shared" si="33"/>
        <v>NA</v>
      </c>
      <c r="DM24" s="78" t="str">
        <f t="shared" si="34"/>
        <v>NA</v>
      </c>
    </row>
    <row r="25" spans="1:118">
      <c r="A25" s="5" t="s">
        <v>23</v>
      </c>
      <c r="B25" s="5">
        <v>30739</v>
      </c>
      <c r="C25" s="5">
        <v>32215</v>
      </c>
      <c r="D25" s="5">
        <v>33038</v>
      </c>
      <c r="E25" s="5">
        <v>33889</v>
      </c>
      <c r="F25" s="5">
        <v>34896</v>
      </c>
      <c r="G25" s="5">
        <v>35989</v>
      </c>
      <c r="H25" s="5">
        <v>34973</v>
      </c>
      <c r="I25" s="5">
        <v>36654</v>
      </c>
      <c r="J25" s="5">
        <v>37415.092692743048</v>
      </c>
      <c r="K25" s="5">
        <v>38276</v>
      </c>
      <c r="L25" s="5">
        <v>39748.474954296158</v>
      </c>
      <c r="M25" s="5">
        <v>42082.506336556195</v>
      </c>
      <c r="N25" s="5">
        <v>39337.85617137028</v>
      </c>
      <c r="O25" s="5">
        <v>44233.00535493363</v>
      </c>
      <c r="P25" s="5">
        <v>45166.235722256679</v>
      </c>
      <c r="Q25" s="11">
        <v>45278.740135216089</v>
      </c>
      <c r="R25" s="11">
        <v>46930.297635250892</v>
      </c>
      <c r="S25" s="11">
        <v>48051.991608419885</v>
      </c>
      <c r="T25" s="11">
        <v>49388.605362187169</v>
      </c>
      <c r="U25" s="11">
        <v>50600.45070889387</v>
      </c>
      <c r="V25" s="11">
        <v>52940.823387550772</v>
      </c>
      <c r="W25" s="11">
        <v>53284.073586265818</v>
      </c>
      <c r="X25" s="11">
        <v>53316.681219609753</v>
      </c>
      <c r="Y25" s="11">
        <v>52818.063622660338</v>
      </c>
      <c r="Z25" s="11">
        <v>53185.035763505351</v>
      </c>
      <c r="AA25" s="11">
        <v>54617.507054866051</v>
      </c>
      <c r="AB25" s="11">
        <v>54975.406113315461</v>
      </c>
      <c r="AC25" s="11">
        <v>56241.693831035052</v>
      </c>
      <c r="AD25" s="11">
        <v>45451.60556844547</v>
      </c>
      <c r="AE25" s="11">
        <v>58068.56873258602</v>
      </c>
      <c r="AF25" s="76">
        <f t="shared" si="2"/>
        <v>5</v>
      </c>
      <c r="AG25" s="77">
        <f t="shared" si="3"/>
        <v>4</v>
      </c>
      <c r="AH25" s="77">
        <f t="shared" si="4"/>
        <v>5</v>
      </c>
      <c r="AI25" s="77">
        <f t="shared" si="5"/>
        <v>4</v>
      </c>
      <c r="AJ25" s="77">
        <f t="shared" si="6"/>
        <v>4</v>
      </c>
      <c r="AK25" s="77">
        <f t="shared" si="7"/>
        <v>3</v>
      </c>
      <c r="AL25" s="77">
        <f t="shared" si="8"/>
        <v>8</v>
      </c>
      <c r="AM25" s="77">
        <f t="shared" si="9"/>
        <v>7</v>
      </c>
      <c r="AN25" s="77">
        <f t="shared" si="10"/>
        <v>7</v>
      </c>
      <c r="AO25" s="77">
        <f t="shared" si="11"/>
        <v>6</v>
      </c>
      <c r="AP25" s="77">
        <f t="shared" si="12"/>
        <v>7</v>
      </c>
      <c r="AQ25" s="77">
        <f t="shared" si="13"/>
        <v>6</v>
      </c>
      <c r="AR25" s="77">
        <f t="shared" si="14"/>
        <v>11</v>
      </c>
      <c r="AS25" s="77">
        <f t="shared" si="15"/>
        <v>6</v>
      </c>
      <c r="AT25" s="77">
        <f t="shared" si="16"/>
        <v>6</v>
      </c>
      <c r="AU25" s="77">
        <f t="shared" si="17"/>
        <v>6</v>
      </c>
      <c r="AV25" s="78">
        <f t="shared" si="18"/>
        <v>4</v>
      </c>
      <c r="AW25" s="77">
        <f t="shared" si="35"/>
        <v>5</v>
      </c>
      <c r="AX25" s="77">
        <f t="shared" si="19"/>
        <v>6</v>
      </c>
      <c r="AY25" s="77">
        <f t="shared" si="20"/>
        <v>6</v>
      </c>
      <c r="AZ25" s="77">
        <f t="shared" si="21"/>
        <v>6</v>
      </c>
      <c r="BA25" s="78">
        <f t="shared" si="22"/>
        <v>6</v>
      </c>
      <c r="BB25" s="78">
        <f t="shared" si="23"/>
        <v>5</v>
      </c>
      <c r="BC25" s="78">
        <f t="shared" si="24"/>
        <v>6</v>
      </c>
      <c r="BD25" s="78">
        <f t="shared" si="25"/>
        <v>6</v>
      </c>
      <c r="BE25" s="78">
        <f t="shared" si="26"/>
        <v>5</v>
      </c>
      <c r="BF25" s="78">
        <f t="shared" si="27"/>
        <v>5</v>
      </c>
      <c r="BG25" s="78">
        <f t="shared" si="28"/>
        <v>5</v>
      </c>
      <c r="BH25" s="78">
        <f t="shared" si="29"/>
        <v>11</v>
      </c>
      <c r="BI25" s="78">
        <f t="shared" si="30"/>
        <v>4</v>
      </c>
      <c r="BJ25" s="25" t="s">
        <v>28</v>
      </c>
      <c r="BK25" s="11" t="s">
        <v>28</v>
      </c>
      <c r="BL25" s="11" t="s">
        <v>28</v>
      </c>
      <c r="BM25" s="11" t="s">
        <v>28</v>
      </c>
      <c r="BN25" s="11" t="s">
        <v>28</v>
      </c>
      <c r="BO25" s="11" t="s">
        <v>28</v>
      </c>
      <c r="BP25" s="11" t="s">
        <v>28</v>
      </c>
      <c r="BQ25" s="11" t="s">
        <v>28</v>
      </c>
      <c r="BR25" s="11" t="s">
        <v>28</v>
      </c>
      <c r="BS25" s="11" t="s">
        <v>28</v>
      </c>
      <c r="BT25" s="11" t="s">
        <v>28</v>
      </c>
      <c r="BU25" s="11" t="s">
        <v>28</v>
      </c>
      <c r="BV25" s="11" t="s">
        <v>28</v>
      </c>
      <c r="BW25" s="11" t="s">
        <v>28</v>
      </c>
      <c r="BX25" s="29" t="s">
        <v>28</v>
      </c>
      <c r="BY25" s="29" t="s">
        <v>28</v>
      </c>
      <c r="BZ25" s="29" t="s">
        <v>28</v>
      </c>
      <c r="CA25" s="29" t="s">
        <v>28</v>
      </c>
      <c r="CB25" s="29" t="s">
        <v>28</v>
      </c>
      <c r="CC25" s="29" t="s">
        <v>28</v>
      </c>
      <c r="CD25" s="29" t="s">
        <v>28</v>
      </c>
      <c r="CE25" s="29" t="s">
        <v>28</v>
      </c>
      <c r="CF25" s="29" t="s">
        <v>28</v>
      </c>
      <c r="CG25" s="29" t="s">
        <v>28</v>
      </c>
      <c r="CH25" s="29" t="s">
        <v>28</v>
      </c>
      <c r="CI25" s="29" t="s">
        <v>28</v>
      </c>
      <c r="CJ25" s="29">
        <v>37683.54064642507</v>
      </c>
      <c r="CK25" s="29" t="s">
        <v>28</v>
      </c>
      <c r="CL25" s="29" t="s">
        <v>28</v>
      </c>
      <c r="CM25" s="76"/>
      <c r="CN25" s="83"/>
      <c r="CO25" s="83"/>
      <c r="CP25" s="83"/>
      <c r="CQ25" s="83"/>
      <c r="CR25" s="83"/>
      <c r="CS25" s="83"/>
      <c r="CT25" s="83"/>
      <c r="CU25" s="83"/>
      <c r="CV25" s="84"/>
      <c r="CW25" s="84"/>
      <c r="CX25" s="78"/>
      <c r="CY25" s="78"/>
      <c r="CZ25" s="78"/>
      <c r="DA25" s="78"/>
      <c r="DB25" s="78"/>
      <c r="DC25" s="78"/>
      <c r="DD25" s="78"/>
      <c r="DE25" s="78" t="str">
        <f>IF(CD25&gt;0,RANK(CD25,CD$12:CD$27),+CD25)</f>
        <v>NA</v>
      </c>
      <c r="DF25" s="78" t="str">
        <f>IF(CE25&gt;0,RANK(CE25,CE$12:CE$27),+CE25)</f>
        <v>NA</v>
      </c>
      <c r="DG25" s="78" t="str">
        <f t="shared" si="43"/>
        <v>NA</v>
      </c>
      <c r="DH25" s="78" t="str">
        <f t="shared" si="44"/>
        <v>NA</v>
      </c>
      <c r="DI25" s="78" t="str">
        <f t="shared" si="32"/>
        <v>NA</v>
      </c>
      <c r="DJ25" s="78" t="str">
        <f t="shared" si="32"/>
        <v>NA</v>
      </c>
      <c r="DK25" s="78">
        <f t="shared" si="32"/>
        <v>5</v>
      </c>
      <c r="DL25" s="78" t="str">
        <f t="shared" si="33"/>
        <v>NA</v>
      </c>
      <c r="DM25" s="78" t="str">
        <f t="shared" si="34"/>
        <v>NA</v>
      </c>
    </row>
    <row r="26" spans="1:118">
      <c r="A26" s="5" t="s">
        <v>24</v>
      </c>
      <c r="B26" s="5">
        <v>32444</v>
      </c>
      <c r="C26" s="5">
        <v>34338</v>
      </c>
      <c r="D26" s="5">
        <v>34908</v>
      </c>
      <c r="E26" s="5">
        <v>35408</v>
      </c>
      <c r="F26" s="5">
        <v>35553.834542744298</v>
      </c>
      <c r="G26" s="5">
        <v>35458.006704892301</v>
      </c>
      <c r="H26" s="5">
        <v>36735</v>
      </c>
      <c r="I26" s="5">
        <v>38114</v>
      </c>
      <c r="J26" s="5">
        <v>38903.572243253388</v>
      </c>
      <c r="K26" s="5">
        <v>40601</v>
      </c>
      <c r="L26" s="5">
        <v>42388.916276525924</v>
      </c>
      <c r="M26" s="5">
        <v>43958.731493659805</v>
      </c>
      <c r="N26" s="5">
        <v>46911.527485064871</v>
      </c>
      <c r="O26" s="5">
        <v>46668.420175643572</v>
      </c>
      <c r="P26" s="5">
        <v>46418.646667566987</v>
      </c>
      <c r="Q26" s="11">
        <v>45826.11771225532</v>
      </c>
      <c r="R26" s="11">
        <v>46164.873399073796</v>
      </c>
      <c r="S26" s="11">
        <v>48508.953676980229</v>
      </c>
      <c r="T26" s="11">
        <v>51301.769034941564</v>
      </c>
      <c r="U26" s="11">
        <v>54538.351590847305</v>
      </c>
      <c r="V26" s="11">
        <v>57334.117330340137</v>
      </c>
      <c r="W26" s="11">
        <v>57185.932421415615</v>
      </c>
      <c r="X26" s="11">
        <v>56975.266498981851</v>
      </c>
      <c r="Y26" s="11">
        <v>58362.313227777769</v>
      </c>
      <c r="Z26" s="11">
        <v>58423.364014631297</v>
      </c>
      <c r="AA26" s="11">
        <v>60059.216154350303</v>
      </c>
      <c r="AB26" s="11">
        <v>60637.46045622183</v>
      </c>
      <c r="AC26" s="11">
        <v>62664.008344923503</v>
      </c>
      <c r="AD26" s="11">
        <v>54921.758590308367</v>
      </c>
      <c r="AE26" s="11">
        <v>63288.147832369941</v>
      </c>
      <c r="AF26" s="76">
        <f t="shared" si="2"/>
        <v>4</v>
      </c>
      <c r="AG26" s="77">
        <f t="shared" si="3"/>
        <v>3</v>
      </c>
      <c r="AH26" s="77">
        <f t="shared" si="4"/>
        <v>3</v>
      </c>
      <c r="AI26" s="77">
        <f t="shared" si="5"/>
        <v>3</v>
      </c>
      <c r="AJ26" s="77">
        <f t="shared" si="6"/>
        <v>3</v>
      </c>
      <c r="AK26" s="77">
        <f t="shared" si="7"/>
        <v>5</v>
      </c>
      <c r="AL26" s="77">
        <f t="shared" si="8"/>
        <v>4</v>
      </c>
      <c r="AM26" s="77">
        <f t="shared" si="9"/>
        <v>4</v>
      </c>
      <c r="AN26" s="77">
        <f t="shared" si="10"/>
        <v>4</v>
      </c>
      <c r="AO26" s="77">
        <f t="shared" si="11"/>
        <v>4</v>
      </c>
      <c r="AP26" s="77">
        <f t="shared" si="12"/>
        <v>4</v>
      </c>
      <c r="AQ26" s="77">
        <f t="shared" si="13"/>
        <v>4</v>
      </c>
      <c r="AR26" s="77">
        <f t="shared" si="14"/>
        <v>3</v>
      </c>
      <c r="AS26" s="77">
        <f t="shared" si="15"/>
        <v>3</v>
      </c>
      <c r="AT26" s="77">
        <f t="shared" si="16"/>
        <v>4</v>
      </c>
      <c r="AU26" s="77">
        <f t="shared" si="17"/>
        <v>5</v>
      </c>
      <c r="AV26" s="78">
        <f t="shared" si="18"/>
        <v>5</v>
      </c>
      <c r="AW26" s="77">
        <f t="shared" si="35"/>
        <v>4</v>
      </c>
      <c r="AX26" s="77">
        <f t="shared" si="19"/>
        <v>3</v>
      </c>
      <c r="AY26" s="77">
        <f t="shared" si="20"/>
        <v>3</v>
      </c>
      <c r="AZ26" s="77">
        <f t="shared" si="21"/>
        <v>3</v>
      </c>
      <c r="BA26" s="78">
        <f t="shared" si="22"/>
        <v>3</v>
      </c>
      <c r="BB26" s="78">
        <f t="shared" si="23"/>
        <v>3</v>
      </c>
      <c r="BC26" s="78">
        <f t="shared" si="24"/>
        <v>3</v>
      </c>
      <c r="BD26" s="78">
        <f t="shared" si="25"/>
        <v>3</v>
      </c>
      <c r="BE26" s="78">
        <f t="shared" si="26"/>
        <v>3</v>
      </c>
      <c r="BF26" s="78">
        <f t="shared" si="27"/>
        <v>2</v>
      </c>
      <c r="BG26" s="78">
        <f t="shared" si="28"/>
        <v>2</v>
      </c>
      <c r="BH26" s="78">
        <f t="shared" si="29"/>
        <v>2</v>
      </c>
      <c r="BI26" s="78">
        <f t="shared" si="30"/>
        <v>3</v>
      </c>
      <c r="BJ26" s="25" t="s">
        <v>28</v>
      </c>
      <c r="BK26" s="11" t="s">
        <v>28</v>
      </c>
      <c r="BL26" s="11" t="s">
        <v>28</v>
      </c>
      <c r="BM26" s="11" t="s">
        <v>28</v>
      </c>
      <c r="BN26" s="11" t="s">
        <v>28</v>
      </c>
      <c r="BO26" s="11" t="s">
        <v>28</v>
      </c>
      <c r="BP26" s="11" t="s">
        <v>28</v>
      </c>
      <c r="BQ26" s="11" t="s">
        <v>28</v>
      </c>
      <c r="BR26" s="11" t="s">
        <v>28</v>
      </c>
      <c r="BS26" s="11" t="s">
        <v>28</v>
      </c>
      <c r="BT26" s="11" t="s">
        <v>28</v>
      </c>
      <c r="BU26" s="11" t="s">
        <v>28</v>
      </c>
      <c r="BV26" s="11" t="s">
        <v>28</v>
      </c>
      <c r="BW26" s="11" t="s">
        <v>28</v>
      </c>
      <c r="BX26" s="29" t="s">
        <v>28</v>
      </c>
      <c r="BY26" s="29" t="s">
        <v>28</v>
      </c>
      <c r="BZ26" s="29" t="s">
        <v>28</v>
      </c>
      <c r="CA26" s="29" t="s">
        <v>28</v>
      </c>
      <c r="CB26" s="29" t="s">
        <v>28</v>
      </c>
      <c r="CC26" s="29" t="s">
        <v>28</v>
      </c>
      <c r="CD26" s="29" t="s">
        <v>28</v>
      </c>
      <c r="CE26" s="29" t="s">
        <v>28</v>
      </c>
      <c r="CF26" s="29" t="s">
        <v>28</v>
      </c>
      <c r="CG26" s="29" t="s">
        <v>28</v>
      </c>
      <c r="CH26" s="29" t="s">
        <v>28</v>
      </c>
      <c r="CI26" s="29" t="s">
        <v>28</v>
      </c>
      <c r="CJ26" s="29" t="s">
        <v>28</v>
      </c>
      <c r="CK26" s="29" t="s">
        <v>28</v>
      </c>
      <c r="CL26" s="29" t="s">
        <v>28</v>
      </c>
      <c r="CM26" s="76"/>
      <c r="CN26" s="77"/>
      <c r="CO26" s="83"/>
      <c r="CP26" s="83"/>
      <c r="CQ26" s="83"/>
      <c r="CR26" s="83"/>
      <c r="CS26" s="83"/>
      <c r="CT26" s="83"/>
      <c r="CU26" s="83"/>
      <c r="CV26" s="84"/>
      <c r="CW26" s="84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 t="str">
        <f t="shared" si="32"/>
        <v>NA</v>
      </c>
      <c r="DJ26" s="78" t="str">
        <f t="shared" si="32"/>
        <v>NA</v>
      </c>
      <c r="DK26" s="78" t="str">
        <f t="shared" si="32"/>
        <v>NA</v>
      </c>
      <c r="DL26" s="78" t="str">
        <f t="shared" si="33"/>
        <v>NA</v>
      </c>
      <c r="DM26" s="78" t="str">
        <f t="shared" si="34"/>
        <v>NA</v>
      </c>
    </row>
    <row r="27" spans="1:118">
      <c r="A27" s="14" t="s">
        <v>25</v>
      </c>
      <c r="B27" s="14">
        <v>24399</v>
      </c>
      <c r="C27" s="14">
        <v>25061</v>
      </c>
      <c r="D27" s="14">
        <v>28485</v>
      </c>
      <c r="E27" s="14">
        <v>28078</v>
      </c>
      <c r="F27" s="14">
        <v>28623.431919191898</v>
      </c>
      <c r="G27" s="14">
        <v>30628.221615294598</v>
      </c>
      <c r="H27" s="14">
        <v>32097</v>
      </c>
      <c r="I27" s="14">
        <v>34126</v>
      </c>
      <c r="J27" s="14">
        <v>35346.307700932201</v>
      </c>
      <c r="K27" s="14">
        <v>36906</v>
      </c>
      <c r="L27" s="14">
        <v>38292.9951795671</v>
      </c>
      <c r="M27" s="14">
        <v>39985.717928205122</v>
      </c>
      <c r="N27" s="14">
        <v>40618.090339555558</v>
      </c>
      <c r="O27" s="14">
        <v>40982.767198632479</v>
      </c>
      <c r="P27" s="14">
        <v>41115.653289270384</v>
      </c>
      <c r="Q27" s="15">
        <v>41250.617811367782</v>
      </c>
      <c r="R27" s="15">
        <v>42038.23886408977</v>
      </c>
      <c r="S27" s="15">
        <v>42996.930842945374</v>
      </c>
      <c r="T27" s="15">
        <v>44291.261616933647</v>
      </c>
      <c r="U27" s="15">
        <v>45214.72029958506</v>
      </c>
      <c r="V27" s="15">
        <v>46629.4902374269</v>
      </c>
      <c r="W27" s="15">
        <v>46675.424853383462</v>
      </c>
      <c r="X27" s="15">
        <v>47037.446610450446</v>
      </c>
      <c r="Y27" s="15">
        <v>47848.350698080285</v>
      </c>
      <c r="Z27" s="15">
        <v>47212.803862310007</v>
      </c>
      <c r="AA27" s="15">
        <v>47079.243068216689</v>
      </c>
      <c r="AB27" s="15">
        <v>46175.679526665583</v>
      </c>
      <c r="AC27" s="15">
        <v>46828.661675168667</v>
      </c>
      <c r="AD27" s="15">
        <v>45660.276275036136</v>
      </c>
      <c r="AE27" s="15">
        <v>46119.622192197261</v>
      </c>
      <c r="AF27" s="81">
        <f t="shared" si="2"/>
        <v>16</v>
      </c>
      <c r="AG27" s="82">
        <f t="shared" si="3"/>
        <v>15</v>
      </c>
      <c r="AH27" s="82">
        <f t="shared" si="4"/>
        <v>13</v>
      </c>
      <c r="AI27" s="82">
        <f t="shared" si="5"/>
        <v>13</v>
      </c>
      <c r="AJ27" s="82">
        <f t="shared" si="6"/>
        <v>13</v>
      </c>
      <c r="AK27" s="82">
        <f t="shared" si="7"/>
        <v>12</v>
      </c>
      <c r="AL27" s="82">
        <f t="shared" si="8"/>
        <v>12</v>
      </c>
      <c r="AM27" s="82">
        <f t="shared" si="9"/>
        <v>11</v>
      </c>
      <c r="AN27" s="82">
        <f t="shared" si="10"/>
        <v>12</v>
      </c>
      <c r="AO27" s="82">
        <f t="shared" si="11"/>
        <v>8</v>
      </c>
      <c r="AP27" s="82">
        <f t="shared" si="12"/>
        <v>9</v>
      </c>
      <c r="AQ27" s="82">
        <f t="shared" si="13"/>
        <v>10</v>
      </c>
      <c r="AR27" s="82">
        <f t="shared" si="14"/>
        <v>9</v>
      </c>
      <c r="AS27" s="82">
        <f t="shared" si="15"/>
        <v>9</v>
      </c>
      <c r="AT27" s="82">
        <f t="shared" si="16"/>
        <v>9</v>
      </c>
      <c r="AU27" s="82">
        <f t="shared" si="17"/>
        <v>11</v>
      </c>
      <c r="AV27" s="88">
        <f t="shared" si="18"/>
        <v>11</v>
      </c>
      <c r="AW27" s="82">
        <f t="shared" si="35"/>
        <v>12</v>
      </c>
      <c r="AX27" s="82">
        <f t="shared" si="19"/>
        <v>14</v>
      </c>
      <c r="AY27" s="82">
        <f t="shared" si="20"/>
        <v>15</v>
      </c>
      <c r="AZ27" s="82">
        <f t="shared" si="21"/>
        <v>13</v>
      </c>
      <c r="BA27" s="88">
        <f t="shared" si="22"/>
        <v>14</v>
      </c>
      <c r="BB27" s="88">
        <f t="shared" si="23"/>
        <v>13</v>
      </c>
      <c r="BC27" s="88">
        <f t="shared" si="24"/>
        <v>11</v>
      </c>
      <c r="BD27" s="101">
        <f t="shared" si="25"/>
        <v>12</v>
      </c>
      <c r="BE27" s="101">
        <f t="shared" si="26"/>
        <v>12</v>
      </c>
      <c r="BF27" s="101">
        <f t="shared" si="27"/>
        <v>11</v>
      </c>
      <c r="BG27" s="101">
        <f t="shared" si="28"/>
        <v>11</v>
      </c>
      <c r="BH27" s="101">
        <f t="shared" si="29"/>
        <v>10</v>
      </c>
      <c r="BI27" s="101">
        <f t="shared" si="30"/>
        <v>13</v>
      </c>
      <c r="BJ27" s="44" t="s">
        <v>42</v>
      </c>
      <c r="BK27" s="15" t="s">
        <v>42</v>
      </c>
      <c r="BL27" s="15" t="s">
        <v>42</v>
      </c>
      <c r="BM27" s="15" t="s">
        <v>42</v>
      </c>
      <c r="BN27" s="15" t="s">
        <v>42</v>
      </c>
      <c r="BO27" s="15" t="s">
        <v>42</v>
      </c>
      <c r="BP27" s="15" t="s">
        <v>42</v>
      </c>
      <c r="BQ27" s="15" t="s">
        <v>42</v>
      </c>
      <c r="BR27" s="15" t="s">
        <v>42</v>
      </c>
      <c r="BS27" s="15" t="s">
        <v>42</v>
      </c>
      <c r="BT27" s="15" t="s">
        <v>42</v>
      </c>
      <c r="BU27" s="15" t="s">
        <v>42</v>
      </c>
      <c r="BV27" s="15" t="s">
        <v>42</v>
      </c>
      <c r="BW27" s="15" t="s">
        <v>42</v>
      </c>
      <c r="BX27" s="38" t="s">
        <v>42</v>
      </c>
      <c r="BY27" s="38" t="s">
        <v>42</v>
      </c>
      <c r="BZ27" s="38" t="s">
        <v>42</v>
      </c>
      <c r="CA27" s="38" t="s">
        <v>42</v>
      </c>
      <c r="CB27" s="38" t="s">
        <v>42</v>
      </c>
      <c r="CC27" s="38" t="s">
        <v>42</v>
      </c>
      <c r="CD27" s="38" t="s">
        <v>42</v>
      </c>
      <c r="CE27" s="38" t="s">
        <v>42</v>
      </c>
      <c r="CF27" s="38" t="s">
        <v>42</v>
      </c>
      <c r="CG27" s="38" t="s">
        <v>42</v>
      </c>
      <c r="CH27" s="38" t="s">
        <v>42</v>
      </c>
      <c r="CI27" s="38">
        <v>51050.618181818179</v>
      </c>
      <c r="CJ27" s="38">
        <v>51454.16015625</v>
      </c>
      <c r="CK27" s="38" t="s">
        <v>28</v>
      </c>
      <c r="CL27" s="38">
        <v>48933.32608695652</v>
      </c>
      <c r="CM27" s="81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 t="str">
        <f t="shared" si="32"/>
        <v>—</v>
      </c>
      <c r="DJ27" s="88">
        <f t="shared" si="32"/>
        <v>2</v>
      </c>
      <c r="DK27" s="88">
        <f t="shared" si="32"/>
        <v>2</v>
      </c>
      <c r="DL27" s="88" t="str">
        <f t="shared" si="33"/>
        <v>NA</v>
      </c>
      <c r="DM27" s="88">
        <f t="shared" si="34"/>
        <v>2</v>
      </c>
      <c r="DN27" s="88"/>
    </row>
    <row r="28" spans="1:118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65"/>
      <c r="X28" s="65"/>
      <c r="Y28" s="65"/>
      <c r="Z28" s="65"/>
      <c r="AA28" s="65"/>
      <c r="AB28" s="65"/>
      <c r="AC28" s="65"/>
      <c r="AD28" s="65"/>
      <c r="AE28" s="65"/>
      <c r="AF28" s="57"/>
      <c r="AG28" s="51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92"/>
      <c r="AW28" s="53"/>
      <c r="AX28" s="53"/>
      <c r="AY28" s="53"/>
      <c r="AZ28" s="53"/>
      <c r="BA28" s="91"/>
      <c r="BB28" s="91"/>
      <c r="BC28" s="91"/>
      <c r="BD28" s="91"/>
      <c r="BE28" s="91"/>
      <c r="BF28" s="91"/>
      <c r="BG28" s="91"/>
      <c r="BH28" s="91"/>
      <c r="BI28" s="91"/>
      <c r="BJ28" s="57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65"/>
      <c r="CF28" s="65"/>
      <c r="CG28" s="65"/>
      <c r="CH28" s="65"/>
      <c r="CI28" s="65"/>
      <c r="CJ28" s="65"/>
      <c r="CK28" s="65"/>
      <c r="CL28" s="65"/>
      <c r="CM28" s="57"/>
      <c r="CN28" s="51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65"/>
      <c r="DG28" s="65"/>
    </row>
    <row r="29" spans="1:118" ht="15">
      <c r="A29" s="54" t="s">
        <v>73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65">
        <v>59314.631578947367</v>
      </c>
      <c r="S29" s="54"/>
      <c r="T29" s="65">
        <v>63872</v>
      </c>
      <c r="U29" s="65">
        <v>37266.782608695656</v>
      </c>
      <c r="V29" s="54">
        <v>65632.649999999994</v>
      </c>
      <c r="W29" s="65">
        <v>66950.571428571435</v>
      </c>
      <c r="X29" s="65">
        <v>79052.555555555562</v>
      </c>
      <c r="Y29" s="65">
        <v>66262</v>
      </c>
      <c r="Z29" s="65">
        <v>63926.558823529405</v>
      </c>
      <c r="AA29" s="65">
        <v>64813.5</v>
      </c>
      <c r="AB29" s="65" t="s">
        <v>28</v>
      </c>
      <c r="AC29" s="65" t="s">
        <v>28</v>
      </c>
      <c r="AD29" s="65" t="s">
        <v>28</v>
      </c>
      <c r="AE29" s="65">
        <v>67458.75</v>
      </c>
      <c r="AF29" s="58"/>
      <c r="AG29" s="59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98"/>
      <c r="AW29" s="54"/>
      <c r="AX29" s="54"/>
      <c r="AY29" s="54"/>
      <c r="AZ29" s="54"/>
      <c r="BA29" s="91"/>
      <c r="BB29" s="91"/>
      <c r="BC29" s="91"/>
      <c r="BD29" s="91"/>
      <c r="BE29" s="91"/>
      <c r="BF29" s="91"/>
      <c r="BG29" s="91"/>
      <c r="BH29" s="91"/>
      <c r="BI29" s="91"/>
      <c r="BJ29" s="58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65" t="s">
        <v>28</v>
      </c>
      <c r="CC29" s="54"/>
      <c r="CD29" s="54"/>
      <c r="CE29" s="65">
        <v>59348</v>
      </c>
      <c r="CF29" s="66" t="s">
        <v>28</v>
      </c>
      <c r="CG29" s="113" t="str">
        <f t="shared" ref="CG29:CG41" si="45">IF(BO29&gt;0,BO29/AZ29,"NA")</f>
        <v>NA</v>
      </c>
      <c r="CH29" s="113">
        <v>55643.796116504855</v>
      </c>
      <c r="CI29" s="113">
        <v>57702.792746113992</v>
      </c>
      <c r="CJ29" s="113">
        <v>72854.432432432426</v>
      </c>
      <c r="CK29" s="113" t="s">
        <v>28</v>
      </c>
      <c r="CL29" s="113" t="s">
        <v>28</v>
      </c>
      <c r="CM29" s="58"/>
      <c r="CN29" s="59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65"/>
      <c r="DG29" s="65"/>
    </row>
    <row r="30" spans="1:118">
      <c r="A30" s="53" t="s">
        <v>74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65">
        <v>60728.586879432623</v>
      </c>
      <c r="S30" s="53"/>
      <c r="T30" s="65">
        <v>63029</v>
      </c>
      <c r="U30" s="53">
        <v>65037.919842829077</v>
      </c>
      <c r="V30" s="53">
        <v>67329.568604191387</v>
      </c>
      <c r="W30" s="65">
        <v>67372.158679017317</v>
      </c>
      <c r="X30" s="65">
        <v>67567.783132530123</v>
      </c>
      <c r="Y30" s="65">
        <v>67369</v>
      </c>
      <c r="Z30" s="65">
        <v>66913.026920257398</v>
      </c>
      <c r="AA30" s="65">
        <v>67346.927112092773</v>
      </c>
      <c r="AB30" s="65">
        <v>71414.005543237246</v>
      </c>
      <c r="AC30" s="65">
        <v>69848.241379310348</v>
      </c>
      <c r="AD30" s="65" t="s">
        <v>28</v>
      </c>
      <c r="AE30" s="65">
        <v>62594.258326503237</v>
      </c>
      <c r="AF30" s="57"/>
      <c r="AG30" s="51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92"/>
      <c r="AW30" s="53"/>
      <c r="AX30" s="53"/>
      <c r="AY30" s="53"/>
      <c r="AZ30" s="53"/>
      <c r="BA30" s="91"/>
      <c r="BB30" s="91"/>
      <c r="BC30" s="91"/>
      <c r="BD30" s="91"/>
      <c r="BE30" s="91"/>
      <c r="BF30" s="91"/>
      <c r="BG30" s="91"/>
      <c r="BH30" s="91"/>
      <c r="BI30" s="91"/>
      <c r="BJ30" s="57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65" t="s">
        <v>28</v>
      </c>
      <c r="CC30" s="53"/>
      <c r="CD30" s="53"/>
      <c r="CE30" s="65">
        <v>37090.6</v>
      </c>
      <c r="CF30" s="66" t="s">
        <v>28</v>
      </c>
      <c r="CG30" s="111" t="str">
        <f t="shared" si="45"/>
        <v>NA</v>
      </c>
      <c r="CH30" s="111">
        <v>65533.137759336096</v>
      </c>
      <c r="CI30" s="111">
        <v>69734.574185248712</v>
      </c>
      <c r="CJ30" s="111">
        <v>69003.189881490136</v>
      </c>
      <c r="CK30" s="111" t="s">
        <v>28</v>
      </c>
      <c r="CL30" s="111" t="s">
        <v>28</v>
      </c>
      <c r="CM30" s="57"/>
      <c r="CN30" s="51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65"/>
      <c r="DG30" s="65"/>
    </row>
    <row r="31" spans="1:118">
      <c r="A31" s="53" t="s">
        <v>75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65">
        <v>69523.613761364919</v>
      </c>
      <c r="S31" s="53"/>
      <c r="T31" s="65">
        <v>75461</v>
      </c>
      <c r="U31" s="53">
        <v>78708.43887688985</v>
      </c>
      <c r="V31" s="53">
        <v>81068.060538116595</v>
      </c>
      <c r="W31" s="65">
        <v>82762.535560576711</v>
      </c>
      <c r="X31" s="65">
        <v>83091.901304563216</v>
      </c>
      <c r="Y31" s="65">
        <v>83606</v>
      </c>
      <c r="Z31" s="65">
        <v>74203.399431317754</v>
      </c>
      <c r="AA31" s="65">
        <v>73154.37866544546</v>
      </c>
      <c r="AB31" s="65">
        <v>74059.739625872739</v>
      </c>
      <c r="AC31" s="65">
        <v>76207.01956097869</v>
      </c>
      <c r="AD31" s="65" t="s">
        <v>28</v>
      </c>
      <c r="AE31" s="65">
        <v>81682.308424272967</v>
      </c>
      <c r="AF31" s="57"/>
      <c r="AG31" s="51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92"/>
      <c r="AW31" s="53"/>
      <c r="AX31" s="53"/>
      <c r="AY31" s="53"/>
      <c r="AZ31" s="53"/>
      <c r="BA31" s="91"/>
      <c r="BB31" s="91"/>
      <c r="BC31" s="91"/>
      <c r="BD31" s="91"/>
      <c r="BE31" s="91"/>
      <c r="BF31" s="91"/>
      <c r="BG31" s="91"/>
      <c r="BH31" s="91"/>
      <c r="BI31" s="91"/>
      <c r="BJ31" s="57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65" t="s">
        <v>28</v>
      </c>
      <c r="CC31" s="53"/>
      <c r="CD31" s="53"/>
      <c r="CE31" s="65">
        <v>71932.970873786413</v>
      </c>
      <c r="CF31" s="66" t="s">
        <v>28</v>
      </c>
      <c r="CG31" s="111" t="str">
        <f t="shared" si="45"/>
        <v>NA</v>
      </c>
      <c r="CH31" s="111">
        <v>74912.070579543244</v>
      </c>
      <c r="CI31" s="111">
        <v>73376.520654812542</v>
      </c>
      <c r="CJ31" s="111">
        <v>76080.980977943749</v>
      </c>
      <c r="CK31" s="111">
        <v>92627.625449101804</v>
      </c>
      <c r="CL31" s="111">
        <v>97596.031764705884</v>
      </c>
      <c r="CM31" s="57"/>
      <c r="CN31" s="51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65"/>
      <c r="DG31" s="65"/>
    </row>
    <row r="32" spans="1:118">
      <c r="A32" s="53" t="s">
        <v>76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65">
        <v>42847.798695246973</v>
      </c>
      <c r="S32" s="53"/>
      <c r="T32" s="65">
        <v>44361</v>
      </c>
      <c r="U32" s="53">
        <v>46155.017101710167</v>
      </c>
      <c r="V32" s="53">
        <v>49152.727748691097</v>
      </c>
      <c r="W32" s="65">
        <v>49938.822773972606</v>
      </c>
      <c r="X32" s="65">
        <v>47533.237631792377</v>
      </c>
      <c r="Y32" s="65">
        <v>48242</v>
      </c>
      <c r="Z32" s="65">
        <v>49165.167920209293</v>
      </c>
      <c r="AA32" s="65">
        <v>49980.818870647665</v>
      </c>
      <c r="AB32" s="65">
        <v>53600.770578263327</v>
      </c>
      <c r="AC32" s="65">
        <v>56323.974321349961</v>
      </c>
      <c r="AD32" s="65" t="s">
        <v>28</v>
      </c>
      <c r="AE32" s="65">
        <v>57745.912936200213</v>
      </c>
      <c r="AF32" s="57"/>
      <c r="AG32" s="51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92"/>
      <c r="AW32" s="53"/>
      <c r="AX32" s="53"/>
      <c r="AY32" s="53"/>
      <c r="AZ32" s="53"/>
      <c r="BA32" s="91"/>
      <c r="BB32" s="91"/>
      <c r="BC32" s="91"/>
      <c r="BD32" s="91"/>
      <c r="BE32" s="91"/>
      <c r="BF32" s="91"/>
      <c r="BG32" s="91"/>
      <c r="BH32" s="91"/>
      <c r="BI32" s="91"/>
      <c r="BJ32" s="57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65" t="s">
        <v>28</v>
      </c>
      <c r="CC32" s="53"/>
      <c r="CD32" s="53"/>
      <c r="CE32" s="65" t="s">
        <v>28</v>
      </c>
      <c r="CF32" s="66" t="s">
        <v>28</v>
      </c>
      <c r="CG32" s="111" t="str">
        <f t="shared" si="45"/>
        <v>NA</v>
      </c>
      <c r="CH32" s="111">
        <v>49714.234318872615</v>
      </c>
      <c r="CI32" s="111">
        <v>51302.174339731566</v>
      </c>
      <c r="CJ32" s="111">
        <v>57798.453115983844</v>
      </c>
      <c r="CK32" s="111" t="s">
        <v>28</v>
      </c>
      <c r="CL32" s="111" t="s">
        <v>28</v>
      </c>
      <c r="CM32" s="57"/>
      <c r="CN32" s="51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65"/>
      <c r="DG32" s="65"/>
    </row>
    <row r="33" spans="1:118">
      <c r="A33" s="53" t="s">
        <v>77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65">
        <v>53360.629526462399</v>
      </c>
      <c r="S33" s="53"/>
      <c r="T33" s="65">
        <v>56876</v>
      </c>
      <c r="U33" s="53">
        <v>61566.22891566265</v>
      </c>
      <c r="V33" s="53">
        <v>67780.008849557518</v>
      </c>
      <c r="W33" s="65">
        <v>66947.171284634765</v>
      </c>
      <c r="X33" s="65">
        <v>62443.010256410256</v>
      </c>
      <c r="Y33" s="65">
        <v>66031</v>
      </c>
      <c r="Z33" s="65">
        <v>65985.310967922676</v>
      </c>
      <c r="AA33" s="65">
        <v>67735.051769604441</v>
      </c>
      <c r="AB33" s="65">
        <v>69250.779898033506</v>
      </c>
      <c r="AC33" s="65">
        <v>71914.405612998526</v>
      </c>
      <c r="AD33" s="65" t="s">
        <v>28</v>
      </c>
      <c r="AE33" s="65">
        <v>74474.86112759645</v>
      </c>
      <c r="AF33" s="57"/>
      <c r="AG33" s="51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92"/>
      <c r="AW33" s="53"/>
      <c r="AX33" s="53"/>
      <c r="AY33" s="53"/>
      <c r="AZ33" s="53"/>
      <c r="BA33" s="91"/>
      <c r="BB33" s="91"/>
      <c r="BC33" s="91"/>
      <c r="BD33" s="91"/>
      <c r="BE33" s="91"/>
      <c r="BF33" s="91"/>
      <c r="BG33" s="91"/>
      <c r="BH33" s="91"/>
      <c r="BI33" s="91"/>
      <c r="BJ33" s="57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65" t="s">
        <v>28</v>
      </c>
      <c r="CC33" s="53"/>
      <c r="CD33" s="53"/>
      <c r="CE33" s="65" t="s">
        <v>28</v>
      </c>
      <c r="CF33" s="66" t="s">
        <v>28</v>
      </c>
      <c r="CG33" s="111" t="str">
        <f t="shared" si="45"/>
        <v>NA</v>
      </c>
      <c r="CH33" s="111" t="str">
        <f>IF(BP33&gt;0,BP33/BA33,"NA")</f>
        <v>NA</v>
      </c>
      <c r="CI33" s="111" t="s">
        <v>28</v>
      </c>
      <c r="CJ33" s="111" t="s">
        <v>28</v>
      </c>
      <c r="CK33" s="111" t="s">
        <v>28</v>
      </c>
      <c r="CL33" s="111" t="s">
        <v>28</v>
      </c>
      <c r="CM33" s="57"/>
      <c r="CN33" s="51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65"/>
      <c r="DG33" s="65"/>
    </row>
    <row r="34" spans="1:118">
      <c r="A34" s="53" t="s">
        <v>78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65">
        <v>42562.929378531073</v>
      </c>
      <c r="S34" s="53"/>
      <c r="T34" s="65">
        <v>48785</v>
      </c>
      <c r="U34" s="53">
        <v>48001.923076923078</v>
      </c>
      <c r="V34" s="53">
        <v>48475.153631284913</v>
      </c>
      <c r="W34" s="65">
        <v>47261.882483370289</v>
      </c>
      <c r="X34" s="65">
        <v>48517.923076923078</v>
      </c>
      <c r="Y34" s="65">
        <v>48124</v>
      </c>
      <c r="Z34" s="65">
        <v>48658.090723981906</v>
      </c>
      <c r="AA34" s="65">
        <v>49670.291796220998</v>
      </c>
      <c r="AB34" s="65">
        <v>49728.321906550831</v>
      </c>
      <c r="AC34" s="65">
        <v>51114.675669328317</v>
      </c>
      <c r="AD34" s="65" t="s">
        <v>28</v>
      </c>
      <c r="AE34" s="65">
        <v>53442.556137410975</v>
      </c>
      <c r="AF34" s="57"/>
      <c r="AG34" s="51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92"/>
      <c r="AW34" s="53"/>
      <c r="AX34" s="53"/>
      <c r="AY34" s="53"/>
      <c r="AZ34" s="53"/>
      <c r="BA34" s="91"/>
      <c r="BB34" s="91"/>
      <c r="BC34" s="91"/>
      <c r="BD34" s="91"/>
      <c r="BE34" s="91"/>
      <c r="BF34" s="91"/>
      <c r="BG34" s="91"/>
      <c r="BH34" s="91"/>
      <c r="BI34" s="91"/>
      <c r="BJ34" s="57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65" t="s">
        <v>28</v>
      </c>
      <c r="CC34" s="53"/>
      <c r="CD34" s="53"/>
      <c r="CE34" s="65" t="s">
        <v>28</v>
      </c>
      <c r="CF34" s="66" t="s">
        <v>28</v>
      </c>
      <c r="CG34" s="111" t="str">
        <f t="shared" si="45"/>
        <v>NA</v>
      </c>
      <c r="CH34" s="111">
        <v>45485.012539184951</v>
      </c>
      <c r="CI34" s="111">
        <v>32679.670807453414</v>
      </c>
      <c r="CJ34" s="111">
        <v>48459.635593220344</v>
      </c>
      <c r="CK34" s="111" t="s">
        <v>28</v>
      </c>
      <c r="CL34" s="111" t="s">
        <v>28</v>
      </c>
      <c r="CM34" s="57"/>
      <c r="CN34" s="51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65"/>
      <c r="DG34" s="65"/>
    </row>
    <row r="35" spans="1:118">
      <c r="A35" s="53" t="s">
        <v>79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65">
        <v>38398.747422680412</v>
      </c>
      <c r="S35" s="53"/>
      <c r="T35" s="65">
        <v>38767</v>
      </c>
      <c r="U35" s="53">
        <v>40683.372197309414</v>
      </c>
      <c r="V35" s="53">
        <v>41688.426778242676</v>
      </c>
      <c r="W35" s="65">
        <v>42803.204444444447</v>
      </c>
      <c r="X35" s="65">
        <v>42561.120481927712</v>
      </c>
      <c r="Y35" s="65">
        <v>42473</v>
      </c>
      <c r="Z35" s="65">
        <v>41752.33607520564</v>
      </c>
      <c r="AA35" s="65">
        <v>44689.026206896553</v>
      </c>
      <c r="AB35" s="65">
        <v>46502.268439538384</v>
      </c>
      <c r="AC35" s="65">
        <v>46992.44335736354</v>
      </c>
      <c r="AD35" s="65" t="s">
        <v>28</v>
      </c>
      <c r="AE35" s="65">
        <v>47044.585034013609</v>
      </c>
      <c r="AF35" s="57"/>
      <c r="AG35" s="51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92"/>
      <c r="AW35" s="53"/>
      <c r="AX35" s="53"/>
      <c r="AY35" s="53"/>
      <c r="AZ35" s="53"/>
      <c r="BA35" s="91"/>
      <c r="BB35" s="91"/>
      <c r="BC35" s="91"/>
      <c r="BD35" s="91"/>
      <c r="BE35" s="91"/>
      <c r="BF35" s="91"/>
      <c r="BG35" s="91"/>
      <c r="BH35" s="91"/>
      <c r="BI35" s="91"/>
      <c r="BJ35" s="57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65" t="s">
        <v>28</v>
      </c>
      <c r="CC35" s="53"/>
      <c r="CD35" s="53"/>
      <c r="CE35" s="65" t="s">
        <v>28</v>
      </c>
      <c r="CF35" s="66" t="s">
        <v>28</v>
      </c>
      <c r="CG35" s="111" t="str">
        <f t="shared" si="45"/>
        <v>NA</v>
      </c>
      <c r="CH35" s="111" t="str">
        <f>IF(BP35&gt;0,BP35/BA35,"NA")</f>
        <v>NA</v>
      </c>
      <c r="CI35" s="111" t="s">
        <v>28</v>
      </c>
      <c r="CJ35" s="111" t="s">
        <v>28</v>
      </c>
      <c r="CK35" s="111" t="s">
        <v>28</v>
      </c>
      <c r="CL35" s="111" t="s">
        <v>28</v>
      </c>
      <c r="CM35" s="57"/>
      <c r="CN35" s="51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65"/>
      <c r="DG35" s="65"/>
    </row>
    <row r="36" spans="1:118">
      <c r="A36" s="53" t="s">
        <v>80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65">
        <v>55841.404069767443</v>
      </c>
      <c r="S36" s="53"/>
      <c r="T36" s="65">
        <v>60432</v>
      </c>
      <c r="U36" s="53">
        <v>61971.20930232558</v>
      </c>
      <c r="V36" s="53">
        <v>61983.994475138119</v>
      </c>
      <c r="W36" s="65">
        <v>65102.762925598989</v>
      </c>
      <c r="X36" s="65">
        <v>64559.728750000002</v>
      </c>
      <c r="Y36" s="65">
        <v>64297</v>
      </c>
      <c r="Z36" s="66">
        <v>61201.167099434853</v>
      </c>
      <c r="AA36" s="66">
        <v>59550.218702448467</v>
      </c>
      <c r="AB36" s="66">
        <v>65821.622319355287</v>
      </c>
      <c r="AC36" s="66">
        <v>65999.169696165583</v>
      </c>
      <c r="AD36" s="66" t="s">
        <v>28</v>
      </c>
      <c r="AE36" s="66">
        <v>63672.81566309568</v>
      </c>
      <c r="AF36" s="57"/>
      <c r="AG36" s="51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92"/>
      <c r="AW36" s="53"/>
      <c r="AX36" s="53"/>
      <c r="AY36" s="53"/>
      <c r="AZ36" s="53"/>
      <c r="BA36" s="91"/>
      <c r="BB36" s="91"/>
      <c r="BC36" s="91"/>
      <c r="BD36" s="91"/>
      <c r="BE36" s="91"/>
      <c r="BF36" s="91"/>
      <c r="BG36" s="91"/>
      <c r="BH36" s="91"/>
      <c r="BI36" s="91"/>
      <c r="BJ36" s="57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65" t="s">
        <v>28</v>
      </c>
      <c r="CC36" s="53"/>
      <c r="CD36" s="53"/>
      <c r="CE36" s="65" t="s">
        <v>28</v>
      </c>
      <c r="CF36" s="66" t="s">
        <v>28</v>
      </c>
      <c r="CG36" s="111" t="str">
        <f t="shared" si="45"/>
        <v>NA</v>
      </c>
      <c r="CH36" s="111">
        <v>73850.261538461549</v>
      </c>
      <c r="CI36" s="111" t="s">
        <v>28</v>
      </c>
      <c r="CJ36" s="111" t="s">
        <v>28</v>
      </c>
      <c r="CK36" s="111" t="s">
        <v>28</v>
      </c>
      <c r="CL36" s="111" t="s">
        <v>28</v>
      </c>
      <c r="CM36" s="57"/>
      <c r="CN36" s="51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65"/>
      <c r="DG36" s="65"/>
    </row>
    <row r="37" spans="1:118">
      <c r="A37" s="51" t="s">
        <v>81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66">
        <v>42499.890471950137</v>
      </c>
      <c r="S37" s="51"/>
      <c r="T37" s="66">
        <v>43807</v>
      </c>
      <c r="U37" s="51">
        <v>46979.571302037199</v>
      </c>
      <c r="V37" s="51">
        <v>47672.382716049382</v>
      </c>
      <c r="W37" s="66">
        <v>47566.148237179485</v>
      </c>
      <c r="X37" s="66">
        <v>47881.288601455133</v>
      </c>
      <c r="Y37" s="66">
        <v>47994</v>
      </c>
      <c r="Z37" s="66">
        <v>47460.166771061697</v>
      </c>
      <c r="AA37" s="66">
        <v>50632.880829015543</v>
      </c>
      <c r="AB37" s="66">
        <v>51281.216574585633</v>
      </c>
      <c r="AC37" s="66">
        <v>51499.462061155151</v>
      </c>
      <c r="AD37" s="66" t="s">
        <v>28</v>
      </c>
      <c r="AE37" s="66">
        <v>51512.71659199753</v>
      </c>
      <c r="AF37" s="57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92"/>
      <c r="AW37" s="51"/>
      <c r="AX37" s="51"/>
      <c r="AY37" s="51"/>
      <c r="AZ37" s="51"/>
      <c r="BA37" s="92"/>
      <c r="BB37" s="92"/>
      <c r="BC37" s="92"/>
      <c r="BD37" s="92"/>
      <c r="BE37" s="92"/>
      <c r="BF37" s="92"/>
      <c r="BG37" s="92"/>
      <c r="BH37" s="92"/>
      <c r="BI37" s="92"/>
      <c r="BJ37" s="57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66" t="s">
        <v>28</v>
      </c>
      <c r="CC37" s="51"/>
      <c r="CD37" s="51"/>
      <c r="CE37" s="66">
        <v>49983.823529411762</v>
      </c>
      <c r="CF37" s="66" t="s">
        <v>28</v>
      </c>
      <c r="CG37" s="111" t="str">
        <f t="shared" si="45"/>
        <v>NA</v>
      </c>
      <c r="CH37" s="111">
        <v>39731.311046511626</v>
      </c>
      <c r="CI37" s="111">
        <v>47286.675744018678</v>
      </c>
      <c r="CJ37" s="111">
        <v>49215.920930232554</v>
      </c>
      <c r="CK37" s="111" t="s">
        <v>28</v>
      </c>
      <c r="CL37" s="111" t="s">
        <v>28</v>
      </c>
      <c r="CM37" s="57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66"/>
      <c r="DG37" s="66"/>
    </row>
    <row r="38" spans="1:118">
      <c r="A38" s="51" t="s">
        <v>82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66">
        <v>52134.301362397819</v>
      </c>
      <c r="S38" s="51"/>
      <c r="T38" s="66">
        <v>56182</v>
      </c>
      <c r="U38" s="51">
        <v>58723.264608599777</v>
      </c>
      <c r="V38" s="51">
        <v>59704.645474137928</v>
      </c>
      <c r="W38" s="66">
        <v>61416.76877040261</v>
      </c>
      <c r="X38" s="66">
        <v>63489.568884232584</v>
      </c>
      <c r="Y38" s="66">
        <v>64228</v>
      </c>
      <c r="Z38" s="66">
        <v>59785.279522507946</v>
      </c>
      <c r="AA38" s="66">
        <v>60699.184878301399</v>
      </c>
      <c r="AB38" s="66">
        <v>61671.950364221579</v>
      </c>
      <c r="AC38" s="66">
        <v>62988.828126814537</v>
      </c>
      <c r="AD38" s="66" t="s">
        <v>28</v>
      </c>
      <c r="AE38" s="66">
        <v>65393.610277136264</v>
      </c>
      <c r="AF38" s="57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92"/>
      <c r="AW38" s="51"/>
      <c r="AX38" s="51"/>
      <c r="AY38" s="51"/>
      <c r="AZ38" s="51"/>
      <c r="BA38" s="92"/>
      <c r="BB38" s="92"/>
      <c r="BC38" s="92"/>
      <c r="BD38" s="92"/>
      <c r="BE38" s="92"/>
      <c r="BF38" s="92"/>
      <c r="BG38" s="92"/>
      <c r="BH38" s="92"/>
      <c r="BI38" s="92"/>
      <c r="BJ38" s="57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66" t="s">
        <v>28</v>
      </c>
      <c r="CC38" s="51"/>
      <c r="CD38" s="51"/>
      <c r="CE38" s="66" t="s">
        <v>28</v>
      </c>
      <c r="CF38" s="66" t="s">
        <v>28</v>
      </c>
      <c r="CG38" s="111" t="str">
        <f t="shared" si="45"/>
        <v>NA</v>
      </c>
      <c r="CH38" s="111">
        <v>56617.727540500739</v>
      </c>
      <c r="CI38" s="111">
        <v>61238.396284829716</v>
      </c>
      <c r="CJ38" s="111">
        <v>59166.9</v>
      </c>
      <c r="CK38" s="111" t="s">
        <v>28</v>
      </c>
      <c r="CL38" s="111" t="s">
        <v>28</v>
      </c>
      <c r="CM38" s="57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66"/>
      <c r="DG38" s="66"/>
    </row>
    <row r="39" spans="1:118">
      <c r="A39" s="51" t="s">
        <v>83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66">
        <v>41494.762269938648</v>
      </c>
      <c r="S39" s="51"/>
      <c r="T39" s="66">
        <v>44561</v>
      </c>
      <c r="U39" s="51">
        <v>48026.838414634149</v>
      </c>
      <c r="V39" s="51">
        <v>48471.031636863823</v>
      </c>
      <c r="W39" s="66">
        <v>50007.495238095238</v>
      </c>
      <c r="X39" s="66">
        <v>51626.400537634407</v>
      </c>
      <c r="Y39" s="66">
        <v>50270</v>
      </c>
      <c r="Z39" s="66">
        <v>48502.840525328334</v>
      </c>
      <c r="AA39" s="66">
        <v>51584.453370108604</v>
      </c>
      <c r="AB39" s="66">
        <v>52633.1869456067</v>
      </c>
      <c r="AC39" s="66">
        <v>55245.491692208423</v>
      </c>
      <c r="AD39" s="66" t="s">
        <v>28</v>
      </c>
      <c r="AE39" s="66">
        <v>55536.654166666667</v>
      </c>
      <c r="AF39" s="57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92"/>
      <c r="AW39" s="51"/>
      <c r="AX39" s="51"/>
      <c r="AY39" s="51"/>
      <c r="AZ39" s="51"/>
      <c r="BA39" s="92"/>
      <c r="BB39" s="92"/>
      <c r="BC39" s="92"/>
      <c r="BD39" s="92"/>
      <c r="BE39" s="92"/>
      <c r="BF39" s="92"/>
      <c r="BG39" s="92"/>
      <c r="BH39" s="92"/>
      <c r="BI39" s="92"/>
      <c r="BJ39" s="57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66" t="s">
        <v>28</v>
      </c>
      <c r="CC39" s="51"/>
      <c r="CD39" s="51"/>
      <c r="CE39" s="66">
        <v>46344.662499999999</v>
      </c>
      <c r="CF39" s="66" t="s">
        <v>28</v>
      </c>
      <c r="CG39" s="111" t="str">
        <f t="shared" si="45"/>
        <v>NA</v>
      </c>
      <c r="CH39" s="111" t="str">
        <f>IF(BP39&gt;0,BP39/BA39,"NA")</f>
        <v>NA</v>
      </c>
      <c r="CI39" s="111" t="s">
        <v>28</v>
      </c>
      <c r="CJ39" s="111" t="s">
        <v>28</v>
      </c>
      <c r="CK39" s="111" t="s">
        <v>28</v>
      </c>
      <c r="CL39" s="111" t="s">
        <v>28</v>
      </c>
      <c r="CM39" s="57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66"/>
      <c r="DG39" s="66"/>
    </row>
    <row r="40" spans="1:118">
      <c r="A40" s="51" t="s">
        <v>84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66">
        <v>47761.115372999091</v>
      </c>
      <c r="S40" s="51"/>
      <c r="T40" s="66">
        <v>50537</v>
      </c>
      <c r="U40" s="51">
        <v>52003.076379066479</v>
      </c>
      <c r="V40" s="51">
        <v>55029.47315541601</v>
      </c>
      <c r="W40" s="66">
        <v>55455.252413401475</v>
      </c>
      <c r="X40" s="66">
        <v>55723.955999999998</v>
      </c>
      <c r="Y40" s="66">
        <v>55849</v>
      </c>
      <c r="Z40" s="66">
        <v>55383.589755111214</v>
      </c>
      <c r="AA40" s="66">
        <v>55510.140375178089</v>
      </c>
      <c r="AB40" s="66">
        <v>56416.618135022771</v>
      </c>
      <c r="AC40" s="66">
        <v>57654.290865853181</v>
      </c>
      <c r="AD40" s="66" t="s">
        <v>28</v>
      </c>
      <c r="AE40" s="66">
        <v>61015.766828909909</v>
      </c>
      <c r="AF40" s="57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92"/>
      <c r="AW40" s="51"/>
      <c r="AX40" s="51"/>
      <c r="AY40" s="51"/>
      <c r="AZ40" s="51"/>
      <c r="BA40" s="92"/>
      <c r="BB40" s="92"/>
      <c r="BC40" s="92"/>
      <c r="BD40" s="92"/>
      <c r="BE40" s="92"/>
      <c r="BF40" s="92"/>
      <c r="BG40" s="92"/>
      <c r="BH40" s="92"/>
      <c r="BI40" s="92"/>
      <c r="BJ40" s="57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66" t="s">
        <v>28</v>
      </c>
      <c r="CC40" s="51"/>
      <c r="CD40" s="51"/>
      <c r="CE40" s="66">
        <v>54011.179141104294</v>
      </c>
      <c r="CF40" s="66" t="s">
        <v>28</v>
      </c>
      <c r="CG40" s="111" t="str">
        <f t="shared" si="45"/>
        <v>NA</v>
      </c>
      <c r="CH40" s="111">
        <v>55271.783351708931</v>
      </c>
      <c r="CI40" s="111">
        <v>54347.707792207788</v>
      </c>
      <c r="CJ40" s="111">
        <v>57148.763312817769</v>
      </c>
      <c r="CK40" s="111" t="s">
        <v>28</v>
      </c>
      <c r="CL40" s="111" t="s">
        <v>28</v>
      </c>
      <c r="CM40" s="57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66"/>
      <c r="DG40" s="66"/>
    </row>
    <row r="41" spans="1:118">
      <c r="A41" s="55" t="s">
        <v>85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67">
        <v>44719.185873605951</v>
      </c>
      <c r="S41" s="55"/>
      <c r="T41" s="67">
        <v>47803</v>
      </c>
      <c r="U41" s="55">
        <v>56834.684027777781</v>
      </c>
      <c r="V41" s="55">
        <v>57976.787307032588</v>
      </c>
      <c r="W41" s="67">
        <v>59048.695876288657</v>
      </c>
      <c r="X41" s="67">
        <v>57607.411764705881</v>
      </c>
      <c r="Y41" s="67">
        <v>58769</v>
      </c>
      <c r="Z41" s="67">
        <v>58062.303233786894</v>
      </c>
      <c r="AA41" s="67">
        <v>58262.155145929341</v>
      </c>
      <c r="AB41" s="67">
        <v>58181.117253218879</v>
      </c>
      <c r="AC41" s="67">
        <v>57875.11015638426</v>
      </c>
      <c r="AD41" s="67" t="s">
        <v>28</v>
      </c>
      <c r="AE41" s="67">
        <v>57520.2824551874</v>
      </c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93"/>
      <c r="AW41" s="55"/>
      <c r="AX41" s="55"/>
      <c r="AY41" s="55"/>
      <c r="AZ41" s="55"/>
      <c r="BA41" s="93"/>
      <c r="BB41" s="93"/>
      <c r="BC41" s="93"/>
      <c r="BD41" s="93"/>
      <c r="BE41" s="93"/>
      <c r="BF41" s="93"/>
      <c r="BG41" s="93"/>
      <c r="BH41" s="93"/>
      <c r="BI41" s="93"/>
      <c r="BJ41" s="60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67" t="s">
        <v>28</v>
      </c>
      <c r="CC41" s="55"/>
      <c r="CD41" s="55"/>
      <c r="CE41" s="67" t="s">
        <v>28</v>
      </c>
      <c r="CF41" s="67" t="s">
        <v>28</v>
      </c>
      <c r="CG41" s="114" t="str">
        <f t="shared" si="45"/>
        <v>NA</v>
      </c>
      <c r="CH41" s="114" t="str">
        <f>IF(BP41&gt;0,BP41/BA41,"NA")</f>
        <v>NA</v>
      </c>
      <c r="CI41" s="117" t="s">
        <v>28</v>
      </c>
      <c r="CJ41" s="117" t="s">
        <v>28</v>
      </c>
      <c r="CK41" s="117" t="s">
        <v>28</v>
      </c>
      <c r="CL41" s="117" t="s">
        <v>28</v>
      </c>
      <c r="CM41" s="60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67"/>
      <c r="DG41" s="67"/>
      <c r="DH41" s="110"/>
      <c r="DI41" s="110"/>
      <c r="DJ41" s="110"/>
      <c r="DK41" s="110"/>
      <c r="DL41" s="110"/>
      <c r="DM41" s="110"/>
      <c r="DN41" s="110"/>
    </row>
    <row r="42" spans="1:118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65"/>
      <c r="X42" s="65"/>
      <c r="Y42" s="65"/>
      <c r="AF42" s="57"/>
      <c r="AG42" s="51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92"/>
      <c r="AW42" s="53"/>
      <c r="AX42" s="53"/>
      <c r="AY42" s="53"/>
      <c r="AZ42" s="53"/>
      <c r="BA42" s="91"/>
      <c r="BB42" s="91"/>
      <c r="BC42" s="91"/>
      <c r="BD42" s="91"/>
      <c r="BE42" s="91"/>
      <c r="BF42" s="91"/>
      <c r="BG42" s="91"/>
      <c r="BH42" s="91"/>
      <c r="BI42" s="91"/>
      <c r="BJ42" s="57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65"/>
      <c r="CC42" s="53"/>
      <c r="CD42" s="53"/>
      <c r="CE42" s="65"/>
      <c r="CF42" s="65"/>
      <c r="CG42" s="65"/>
      <c r="CH42" s="65"/>
      <c r="CI42" s="65"/>
      <c r="CJ42" s="65"/>
      <c r="CK42" s="65"/>
      <c r="CL42" s="65"/>
      <c r="CM42" s="57"/>
      <c r="CN42" s="51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65"/>
      <c r="DG42" s="65"/>
    </row>
    <row r="43" spans="1:118">
      <c r="A43" s="53" t="s">
        <v>87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>
        <v>58341.27598647125</v>
      </c>
      <c r="S43" s="53"/>
      <c r="T43" s="53">
        <v>61325</v>
      </c>
      <c r="U43" s="53">
        <v>62327.64698358559</v>
      </c>
      <c r="V43" s="53">
        <v>64074.283425886373</v>
      </c>
      <c r="W43" s="65">
        <v>66292.263459092836</v>
      </c>
      <c r="X43" s="65">
        <v>67641.723422459894</v>
      </c>
      <c r="Y43" s="65">
        <v>68877</v>
      </c>
      <c r="Z43" s="65">
        <v>68881.89369213504</v>
      </c>
      <c r="AA43" s="65">
        <v>68913.890048060013</v>
      </c>
      <c r="AB43" s="65">
        <v>69712.754584744776</v>
      </c>
      <c r="AC43" s="65">
        <v>70959.866741451347</v>
      </c>
      <c r="AD43" s="65" t="s">
        <v>28</v>
      </c>
      <c r="AE43" s="65">
        <v>76605.439543857923</v>
      </c>
      <c r="AF43" s="57"/>
      <c r="AG43" s="51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92"/>
      <c r="AW43" s="53"/>
      <c r="AX43" s="53"/>
      <c r="AY43" s="53"/>
      <c r="AZ43" s="53"/>
      <c r="BA43" s="91"/>
      <c r="BB43" s="91"/>
      <c r="BC43" s="91"/>
      <c r="BD43" s="91"/>
      <c r="BE43" s="91"/>
      <c r="BF43" s="91"/>
      <c r="BG43" s="91"/>
      <c r="BH43" s="91"/>
      <c r="BI43" s="91"/>
      <c r="BJ43" s="57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65" t="s">
        <v>28</v>
      </c>
      <c r="CC43" s="53"/>
      <c r="CD43" s="53"/>
      <c r="CE43" s="65" t="s">
        <v>28</v>
      </c>
      <c r="CF43" s="65" t="s">
        <v>28</v>
      </c>
      <c r="CG43" s="65" t="s">
        <v>28</v>
      </c>
      <c r="CH43" s="65">
        <v>72024.406147470218</v>
      </c>
      <c r="CI43" s="65">
        <v>73495.065344358984</v>
      </c>
      <c r="CJ43" s="65">
        <v>75829.165186295984</v>
      </c>
      <c r="CK43" s="65" t="s">
        <v>28</v>
      </c>
      <c r="CL43" s="65" t="s">
        <v>28</v>
      </c>
      <c r="CM43" s="57"/>
      <c r="CN43" s="51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65"/>
      <c r="DG43" s="65"/>
    </row>
    <row r="44" spans="1:118">
      <c r="A44" s="53" t="s">
        <v>88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>
        <v>43236.964867180803</v>
      </c>
      <c r="S44" s="53"/>
      <c r="T44" s="53">
        <v>45055</v>
      </c>
      <c r="U44" s="53">
        <v>44159.070450097846</v>
      </c>
      <c r="V44" s="53">
        <v>45218.876611418047</v>
      </c>
      <c r="W44" s="65">
        <v>46091.135893648447</v>
      </c>
      <c r="X44" s="65">
        <v>45950.433379120877</v>
      </c>
      <c r="Y44" s="65">
        <v>44754</v>
      </c>
      <c r="Z44" s="65">
        <v>43086.992827868853</v>
      </c>
      <c r="AA44" s="65">
        <v>46122.606958762888</v>
      </c>
      <c r="AB44" s="65">
        <v>45720.928697962801</v>
      </c>
      <c r="AC44" s="65">
        <v>50209.120570537103</v>
      </c>
      <c r="AD44" s="65" t="s">
        <v>28</v>
      </c>
      <c r="AE44" s="65">
        <v>51564.081949651845</v>
      </c>
      <c r="AF44" s="57"/>
      <c r="AG44" s="51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92"/>
      <c r="AW44" s="53"/>
      <c r="AX44" s="53"/>
      <c r="AY44" s="53"/>
      <c r="AZ44" s="53"/>
      <c r="BA44" s="91"/>
      <c r="BB44" s="91"/>
      <c r="BC44" s="91"/>
      <c r="BD44" s="91"/>
      <c r="BE44" s="91"/>
      <c r="BF44" s="91"/>
      <c r="BG44" s="91"/>
      <c r="BH44" s="91"/>
      <c r="BI44" s="91"/>
      <c r="BJ44" s="57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65" t="s">
        <v>28</v>
      </c>
      <c r="CC44" s="53"/>
      <c r="CD44" s="53"/>
      <c r="CE44" s="65" t="s">
        <v>28</v>
      </c>
      <c r="CF44" s="65" t="s">
        <v>28</v>
      </c>
      <c r="CG44" s="65" t="s">
        <v>28</v>
      </c>
      <c r="CH44" s="65" t="s">
        <v>28</v>
      </c>
      <c r="CI44" s="65" t="s">
        <v>28</v>
      </c>
      <c r="CJ44" s="65" t="s">
        <v>28</v>
      </c>
      <c r="CK44" s="65" t="s">
        <v>28</v>
      </c>
      <c r="CL44" s="65" t="s">
        <v>28</v>
      </c>
      <c r="CM44" s="57"/>
      <c r="CN44" s="51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65"/>
      <c r="DG44" s="65"/>
    </row>
    <row r="45" spans="1:118">
      <c r="A45" s="53" t="s">
        <v>89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>
        <v>43554.427647058823</v>
      </c>
      <c r="S45" s="53"/>
      <c r="T45" s="53">
        <v>46363</v>
      </c>
      <c r="U45" s="53">
        <v>48690.459429824565</v>
      </c>
      <c r="V45" s="53">
        <v>51081.48326133909</v>
      </c>
      <c r="W45" s="65">
        <v>52733.181415929204</v>
      </c>
      <c r="X45" s="65">
        <v>53047.239405613647</v>
      </c>
      <c r="Y45" s="65">
        <v>53881</v>
      </c>
      <c r="Z45" s="65">
        <v>51768.802193706404</v>
      </c>
      <c r="AA45" s="65">
        <v>52953.739203213932</v>
      </c>
      <c r="AB45" s="65">
        <v>56040.615537848607</v>
      </c>
      <c r="AC45" s="65">
        <v>57508.104269820004</v>
      </c>
      <c r="AD45" s="65" t="s">
        <v>28</v>
      </c>
      <c r="AE45" s="65">
        <v>58291.683750659708</v>
      </c>
      <c r="AF45" s="57"/>
      <c r="AG45" s="51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92"/>
      <c r="AW45" s="53"/>
      <c r="AX45" s="53"/>
      <c r="AY45" s="53"/>
      <c r="AZ45" s="53"/>
      <c r="BA45" s="91"/>
      <c r="BB45" s="91"/>
      <c r="BC45" s="91"/>
      <c r="BD45" s="91"/>
      <c r="BE45" s="91"/>
      <c r="BF45" s="91"/>
      <c r="BG45" s="91"/>
      <c r="BH45" s="91"/>
      <c r="BI45" s="91"/>
      <c r="BJ45" s="57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65" t="s">
        <v>28</v>
      </c>
      <c r="CC45" s="53"/>
      <c r="CD45" s="53"/>
      <c r="CE45" s="65" t="s">
        <v>28</v>
      </c>
      <c r="CF45" s="65" t="s">
        <v>28</v>
      </c>
      <c r="CG45" s="65" t="s">
        <v>28</v>
      </c>
      <c r="CH45" s="65">
        <v>54685.987012987011</v>
      </c>
      <c r="CI45" s="65">
        <v>55957.333333333336</v>
      </c>
      <c r="CJ45" s="65">
        <v>57846.700000000004</v>
      </c>
      <c r="CK45" s="65" t="s">
        <v>28</v>
      </c>
      <c r="CL45" s="65" t="s">
        <v>28</v>
      </c>
      <c r="CM45" s="57"/>
      <c r="CN45" s="51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65"/>
      <c r="DG45" s="65"/>
    </row>
    <row r="46" spans="1:118">
      <c r="A46" s="53" t="s">
        <v>90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>
        <v>42658.983268983269</v>
      </c>
      <c r="S46" s="53"/>
      <c r="T46" s="53">
        <v>44985</v>
      </c>
      <c r="U46" s="53">
        <v>46366.896144278609</v>
      </c>
      <c r="V46" s="53">
        <v>47036.542433234419</v>
      </c>
      <c r="W46" s="65">
        <v>48341.063668224298</v>
      </c>
      <c r="X46" s="65">
        <v>48870.7055460263</v>
      </c>
      <c r="Y46" s="65">
        <v>46269</v>
      </c>
      <c r="Z46" s="65">
        <v>46586.331936075454</v>
      </c>
      <c r="AA46" s="65">
        <v>53369.240725055053</v>
      </c>
      <c r="AB46" s="65">
        <v>53643.96710526316</v>
      </c>
      <c r="AC46" s="65">
        <v>54901.26916097814</v>
      </c>
      <c r="AD46" s="65" t="s">
        <v>28</v>
      </c>
      <c r="AE46" s="65">
        <v>51404.563911580975</v>
      </c>
      <c r="AF46" s="57"/>
      <c r="AG46" s="51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92"/>
      <c r="AW46" s="53"/>
      <c r="AX46" s="53"/>
      <c r="AY46" s="53"/>
      <c r="AZ46" s="53"/>
      <c r="BA46" s="91"/>
      <c r="BB46" s="91"/>
      <c r="BC46" s="91"/>
      <c r="BD46" s="91"/>
      <c r="BE46" s="91"/>
      <c r="BF46" s="91"/>
      <c r="BG46" s="91"/>
      <c r="BH46" s="91"/>
      <c r="BI46" s="91"/>
      <c r="BJ46" s="57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65" t="s">
        <v>28</v>
      </c>
      <c r="CC46" s="53"/>
      <c r="CD46" s="53"/>
      <c r="CE46" s="65" t="s">
        <v>28</v>
      </c>
      <c r="CF46" s="65">
        <v>53277</v>
      </c>
      <c r="CG46" s="65">
        <v>52300.368637724554</v>
      </c>
      <c r="CH46" s="65">
        <v>40856.301098901095</v>
      </c>
      <c r="CI46" s="65">
        <v>41087.887954634338</v>
      </c>
      <c r="CJ46" s="65">
        <v>41863.719900187149</v>
      </c>
      <c r="CK46" s="65" t="s">
        <v>28</v>
      </c>
      <c r="CL46" s="65" t="s">
        <v>28</v>
      </c>
      <c r="CM46" s="57"/>
      <c r="CN46" s="51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65"/>
      <c r="DG46" s="65"/>
    </row>
    <row r="47" spans="1:118">
      <c r="A47" s="53" t="s">
        <v>91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>
        <v>64945.685579196215</v>
      </c>
      <c r="S47" s="53"/>
      <c r="T47" s="53">
        <v>67489</v>
      </c>
      <c r="U47" s="53">
        <v>69379.722315718609</v>
      </c>
      <c r="V47" s="53">
        <v>70769.472045530638</v>
      </c>
      <c r="W47" s="65">
        <v>72638.187458305532</v>
      </c>
      <c r="X47" s="65">
        <v>72886.674347678752</v>
      </c>
      <c r="Y47" s="65">
        <v>72841</v>
      </c>
      <c r="Z47" s="65">
        <v>70838.206681952171</v>
      </c>
      <c r="AA47" s="65">
        <v>72937.707205195868</v>
      </c>
      <c r="AB47" s="65">
        <v>73289.784204856216</v>
      </c>
      <c r="AC47" s="65">
        <v>74656.920671243337</v>
      </c>
      <c r="AD47" s="65" t="s">
        <v>28</v>
      </c>
      <c r="AE47" s="65">
        <v>76018.093808411213</v>
      </c>
      <c r="AF47" s="57"/>
      <c r="AG47" s="51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92"/>
      <c r="AW47" s="53"/>
      <c r="AX47" s="53"/>
      <c r="AY47" s="53"/>
      <c r="AZ47" s="53"/>
      <c r="BA47" s="91"/>
      <c r="BB47" s="91"/>
      <c r="BC47" s="91"/>
      <c r="BD47" s="91"/>
      <c r="BE47" s="91"/>
      <c r="BF47" s="91"/>
      <c r="BG47" s="91"/>
      <c r="BH47" s="91"/>
      <c r="BI47" s="91"/>
      <c r="BJ47" s="57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65" t="s">
        <v>28</v>
      </c>
      <c r="CC47" s="53"/>
      <c r="CD47" s="53"/>
      <c r="CE47" s="65" t="s">
        <v>28</v>
      </c>
      <c r="CF47" s="65" t="s">
        <v>28</v>
      </c>
      <c r="CG47" s="65" t="s">
        <v>28</v>
      </c>
      <c r="CH47" s="65">
        <v>61819.120767494358</v>
      </c>
      <c r="CI47" s="65">
        <v>63981.243341404355</v>
      </c>
      <c r="CJ47" s="65">
        <v>64070.125199999995</v>
      </c>
      <c r="CK47" s="65" t="s">
        <v>28</v>
      </c>
      <c r="CL47" s="65" t="s">
        <v>28</v>
      </c>
      <c r="CM47" s="57"/>
      <c r="CN47" s="51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65"/>
      <c r="DG47" s="65"/>
    </row>
    <row r="48" spans="1:118">
      <c r="A48" s="53" t="s">
        <v>92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>
        <v>55789.18278720884</v>
      </c>
      <c r="S48" s="53"/>
      <c r="T48" s="53">
        <v>57929</v>
      </c>
      <c r="U48" s="53">
        <v>59139.654448262692</v>
      </c>
      <c r="V48" s="53">
        <v>61523.354453969434</v>
      </c>
      <c r="W48" s="65">
        <v>61247.984870848712</v>
      </c>
      <c r="X48" s="65">
        <v>60805.86348623853</v>
      </c>
      <c r="Y48" s="65">
        <v>60316</v>
      </c>
      <c r="Z48" s="65">
        <v>59564.525682786269</v>
      </c>
      <c r="AA48" s="65">
        <v>62405.927491943548</v>
      </c>
      <c r="AB48" s="65">
        <v>65276.037804246509</v>
      </c>
      <c r="AC48" s="65">
        <v>68508.172746781114</v>
      </c>
      <c r="AD48" s="65" t="s">
        <v>28</v>
      </c>
      <c r="AE48" s="65">
        <v>69919.247944612725</v>
      </c>
      <c r="AF48" s="57"/>
      <c r="AG48" s="51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92"/>
      <c r="AW48" s="53"/>
      <c r="AX48" s="53"/>
      <c r="AY48" s="53"/>
      <c r="AZ48" s="53"/>
      <c r="BA48" s="91"/>
      <c r="BB48" s="91"/>
      <c r="BC48" s="91"/>
      <c r="BD48" s="91"/>
      <c r="BE48" s="91"/>
      <c r="BF48" s="91"/>
      <c r="BG48" s="91"/>
      <c r="BH48" s="91"/>
      <c r="BI48" s="91"/>
      <c r="BJ48" s="57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65" t="s">
        <v>28</v>
      </c>
      <c r="CC48" s="53"/>
      <c r="CD48" s="53"/>
      <c r="CE48" s="65" t="s">
        <v>28</v>
      </c>
      <c r="CF48" s="65" t="s">
        <v>28</v>
      </c>
      <c r="CG48" s="65" t="s">
        <v>28</v>
      </c>
      <c r="CH48" s="65">
        <v>61733.305785123972</v>
      </c>
      <c r="CI48" s="65">
        <v>64494.443507588534</v>
      </c>
      <c r="CJ48" s="65">
        <v>67831.748653500894</v>
      </c>
      <c r="CK48" s="65" t="s">
        <v>28</v>
      </c>
      <c r="CL48" s="65" t="s">
        <v>28</v>
      </c>
      <c r="CM48" s="57"/>
      <c r="CN48" s="51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65"/>
      <c r="DG48" s="65"/>
    </row>
    <row r="49" spans="1:118">
      <c r="A49" s="53" t="s">
        <v>93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>
        <v>47971.448275862072</v>
      </c>
      <c r="S49" s="53"/>
      <c r="T49" s="53">
        <v>50028</v>
      </c>
      <c r="U49" s="53">
        <v>50723.069693094629</v>
      </c>
      <c r="V49" s="53">
        <v>52843.944544906568</v>
      </c>
      <c r="W49" s="65">
        <v>53717.626747720366</v>
      </c>
      <c r="X49" s="65">
        <v>53823.750450992186</v>
      </c>
      <c r="Y49" s="65">
        <v>54098</v>
      </c>
      <c r="Z49" s="65">
        <v>49884.761867657631</v>
      </c>
      <c r="AA49" s="65">
        <v>49198.631934077741</v>
      </c>
      <c r="AB49" s="65">
        <v>50723.163157894742</v>
      </c>
      <c r="AC49" s="65">
        <v>51663.437722419927</v>
      </c>
      <c r="AD49" s="65" t="s">
        <v>28</v>
      </c>
      <c r="AE49" s="65">
        <v>55397.579962779157</v>
      </c>
      <c r="AF49" s="57"/>
      <c r="AG49" s="51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92"/>
      <c r="AW49" s="53"/>
      <c r="AX49" s="53"/>
      <c r="AY49" s="53"/>
      <c r="AZ49" s="53"/>
      <c r="BA49" s="91"/>
      <c r="BB49" s="91"/>
      <c r="BC49" s="91"/>
      <c r="BD49" s="91"/>
      <c r="BE49" s="91"/>
      <c r="BF49" s="91"/>
      <c r="BG49" s="91"/>
      <c r="BH49" s="91"/>
      <c r="BI49" s="91"/>
      <c r="BJ49" s="57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65" t="s">
        <v>28</v>
      </c>
      <c r="CC49" s="53"/>
      <c r="CD49" s="53"/>
      <c r="CE49" s="65">
        <v>49841.066666666666</v>
      </c>
      <c r="CF49" s="65">
        <v>53755</v>
      </c>
      <c r="CG49" s="65" t="s">
        <v>28</v>
      </c>
      <c r="CH49" s="65" t="s">
        <v>28</v>
      </c>
      <c r="CI49" s="65" t="s">
        <v>28</v>
      </c>
      <c r="CJ49" s="65" t="s">
        <v>28</v>
      </c>
      <c r="CK49" s="65" t="s">
        <v>28</v>
      </c>
      <c r="CL49" s="65" t="s">
        <v>28</v>
      </c>
      <c r="CM49" s="57"/>
      <c r="CN49" s="51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65"/>
      <c r="DG49" s="65"/>
    </row>
    <row r="50" spans="1:118">
      <c r="A50" s="53" t="s">
        <v>94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>
        <v>42796.983606557376</v>
      </c>
      <c r="S50" s="53"/>
      <c r="T50" s="53">
        <v>45338</v>
      </c>
      <c r="U50" s="53">
        <v>47707.140331491712</v>
      </c>
      <c r="V50" s="53">
        <v>49160.290909090909</v>
      </c>
      <c r="W50" s="65">
        <v>50866.740425531912</v>
      </c>
      <c r="X50" s="65">
        <v>51478.96056622851</v>
      </c>
      <c r="Y50" s="65">
        <v>52358</v>
      </c>
      <c r="Z50" s="65">
        <v>50864.813573883162</v>
      </c>
      <c r="AA50" s="65">
        <v>51765.227651429857</v>
      </c>
      <c r="AB50" s="65">
        <v>55207.398017976499</v>
      </c>
      <c r="AC50" s="65">
        <v>53895.714007782102</v>
      </c>
      <c r="AD50" s="65" t="s">
        <v>28</v>
      </c>
      <c r="AE50" s="65">
        <v>53392.82095154954</v>
      </c>
      <c r="AF50" s="57"/>
      <c r="AG50" s="51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92"/>
      <c r="AW50" s="53"/>
      <c r="AX50" s="53"/>
      <c r="AY50" s="53"/>
      <c r="AZ50" s="53"/>
      <c r="BA50" s="91"/>
      <c r="BB50" s="91"/>
      <c r="BC50" s="91"/>
      <c r="BD50" s="91"/>
      <c r="BE50" s="91"/>
      <c r="BF50" s="91"/>
      <c r="BG50" s="91"/>
      <c r="BH50" s="91"/>
      <c r="BI50" s="91"/>
      <c r="BJ50" s="57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65" t="s">
        <v>28</v>
      </c>
      <c r="CC50" s="53"/>
      <c r="CD50" s="53"/>
      <c r="CE50" s="65" t="s">
        <v>28</v>
      </c>
      <c r="CF50" s="65" t="s">
        <v>28</v>
      </c>
      <c r="CG50" s="65" t="s">
        <v>28</v>
      </c>
      <c r="CH50" s="65">
        <v>51501.422857142854</v>
      </c>
      <c r="CI50" s="65">
        <v>54114.458333333328</v>
      </c>
      <c r="CJ50" s="65">
        <v>56184.128654970766</v>
      </c>
      <c r="CK50" s="65" t="s">
        <v>28</v>
      </c>
      <c r="CL50" s="65">
        <v>43693.5</v>
      </c>
      <c r="CM50" s="57"/>
      <c r="CN50" s="51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65"/>
      <c r="DG50" s="65"/>
    </row>
    <row r="51" spans="1:118">
      <c r="A51" s="53" t="s">
        <v>95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>
        <v>37742.719298245611</v>
      </c>
      <c r="S51" s="53"/>
      <c r="T51" s="53">
        <v>40564</v>
      </c>
      <c r="U51" s="53">
        <v>41826.467647058824</v>
      </c>
      <c r="V51" s="53">
        <v>43537.870129870127</v>
      </c>
      <c r="W51" s="65">
        <v>45495.280991735541</v>
      </c>
      <c r="X51" s="65">
        <v>47985.043360433607</v>
      </c>
      <c r="Y51" s="65">
        <v>48560</v>
      </c>
      <c r="Z51" s="65">
        <v>48051.754983388702</v>
      </c>
      <c r="AA51" s="65">
        <v>49543.054699946893</v>
      </c>
      <c r="AB51" s="65">
        <v>51806.072981366458</v>
      </c>
      <c r="AC51" s="65">
        <v>52171.015585079207</v>
      </c>
      <c r="AD51" s="65" t="s">
        <v>28</v>
      </c>
      <c r="AE51" s="65">
        <v>53045.937413073712</v>
      </c>
      <c r="AF51" s="57"/>
      <c r="AG51" s="51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92"/>
      <c r="AW51" s="53"/>
      <c r="AX51" s="53"/>
      <c r="AY51" s="53"/>
      <c r="AZ51" s="53"/>
      <c r="BA51" s="91"/>
      <c r="BB51" s="91"/>
      <c r="BC51" s="91"/>
      <c r="BD51" s="91"/>
      <c r="BE51" s="91"/>
      <c r="BF51" s="91"/>
      <c r="BG51" s="91"/>
      <c r="BH51" s="91"/>
      <c r="BI51" s="91"/>
      <c r="BJ51" s="57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65" t="s">
        <v>28</v>
      </c>
      <c r="CC51" s="53"/>
      <c r="CD51" s="53"/>
      <c r="CE51" s="65" t="s">
        <v>28</v>
      </c>
      <c r="CF51" s="65" t="s">
        <v>28</v>
      </c>
      <c r="CG51" s="65" t="s">
        <v>28</v>
      </c>
      <c r="CH51" s="65" t="s">
        <v>28</v>
      </c>
      <c r="CI51" s="65" t="s">
        <v>28</v>
      </c>
      <c r="CJ51" s="65" t="s">
        <v>28</v>
      </c>
      <c r="CK51" s="65" t="s">
        <v>28</v>
      </c>
      <c r="CL51" s="65" t="s">
        <v>28</v>
      </c>
      <c r="CM51" s="57"/>
      <c r="CN51" s="51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65"/>
      <c r="DG51" s="65"/>
    </row>
    <row r="52" spans="1:118">
      <c r="A52" s="53" t="s">
        <v>96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>
        <v>51303.314506172843</v>
      </c>
      <c r="S52" s="53"/>
      <c r="T52" s="53">
        <v>54141</v>
      </c>
      <c r="U52" s="53">
        <v>55972.269525267991</v>
      </c>
      <c r="V52" s="53">
        <v>57921.202572347269</v>
      </c>
      <c r="W52" s="65">
        <v>58681.790632840813</v>
      </c>
      <c r="X52" s="65">
        <v>59773.653400105432</v>
      </c>
      <c r="Y52" s="65">
        <v>60202</v>
      </c>
      <c r="Z52" s="65">
        <v>58865.586414757345</v>
      </c>
      <c r="AA52" s="65">
        <v>60820.254100540827</v>
      </c>
      <c r="AB52" s="65">
        <v>62069.189354249618</v>
      </c>
      <c r="AC52" s="65">
        <v>61819.510314341846</v>
      </c>
      <c r="AD52" s="65" t="s">
        <v>28</v>
      </c>
      <c r="AE52" s="65">
        <v>65761.99566780348</v>
      </c>
      <c r="AF52" s="57"/>
      <c r="AG52" s="51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92"/>
      <c r="AW52" s="53"/>
      <c r="AX52" s="53"/>
      <c r="AY52" s="53"/>
      <c r="AZ52" s="53"/>
      <c r="BA52" s="91"/>
      <c r="BB52" s="91"/>
      <c r="BC52" s="91"/>
      <c r="BD52" s="91"/>
      <c r="BE52" s="91"/>
      <c r="BF52" s="91"/>
      <c r="BG52" s="91"/>
      <c r="BH52" s="91"/>
      <c r="BI52" s="91"/>
      <c r="BJ52" s="57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65" t="s">
        <v>28</v>
      </c>
      <c r="CC52" s="53"/>
      <c r="CD52" s="53"/>
      <c r="CE52" s="65" t="s">
        <v>28</v>
      </c>
      <c r="CF52" s="65" t="s">
        <v>28</v>
      </c>
      <c r="CG52" s="65" t="s">
        <v>28</v>
      </c>
      <c r="CH52" s="65">
        <v>54831.801749271137</v>
      </c>
      <c r="CI52" s="65">
        <v>55567.704477611936</v>
      </c>
      <c r="CJ52" s="65">
        <v>56502.925465838503</v>
      </c>
      <c r="CK52" s="65" t="s">
        <v>28</v>
      </c>
      <c r="CL52" s="65" t="s">
        <v>28</v>
      </c>
      <c r="CM52" s="57"/>
      <c r="CN52" s="51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65"/>
      <c r="DG52" s="65"/>
    </row>
    <row r="53" spans="1:118">
      <c r="A53" s="53" t="s">
        <v>97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>
        <v>39684.03717472119</v>
      </c>
      <c r="S53" s="53"/>
      <c r="T53" s="53">
        <v>40758</v>
      </c>
      <c r="U53" s="53">
        <v>42534.568548387098</v>
      </c>
      <c r="V53" s="53">
        <v>44603.838235294119</v>
      </c>
      <c r="W53" s="65">
        <v>44395.400602409638</v>
      </c>
      <c r="X53" s="65">
        <v>45404.713068181816</v>
      </c>
      <c r="Y53" s="65">
        <v>45437</v>
      </c>
      <c r="Z53" s="65">
        <v>43449.308411214952</v>
      </c>
      <c r="AA53" s="65">
        <v>44285.669562995143</v>
      </c>
      <c r="AB53" s="65">
        <v>47465.693925233645</v>
      </c>
      <c r="AC53" s="65">
        <v>46236.135169927911</v>
      </c>
      <c r="AD53" s="65" t="s">
        <v>28</v>
      </c>
      <c r="AE53" s="65">
        <v>52909.73239436619</v>
      </c>
      <c r="AF53" s="57"/>
      <c r="AG53" s="51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92"/>
      <c r="AW53" s="53"/>
      <c r="AX53" s="53"/>
      <c r="AY53" s="53"/>
      <c r="AZ53" s="53"/>
      <c r="BA53" s="91"/>
      <c r="BB53" s="91"/>
      <c r="BC53" s="91"/>
      <c r="BD53" s="91"/>
      <c r="BE53" s="91"/>
      <c r="BF53" s="91"/>
      <c r="BG53" s="91"/>
      <c r="BH53" s="91"/>
      <c r="BI53" s="91"/>
      <c r="BJ53" s="57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65" t="s">
        <v>28</v>
      </c>
      <c r="CC53" s="53"/>
      <c r="CD53" s="53"/>
      <c r="CE53" s="65" t="s">
        <v>28</v>
      </c>
      <c r="CF53" s="65" t="s">
        <v>28</v>
      </c>
      <c r="CG53" s="65" t="s">
        <v>28</v>
      </c>
      <c r="CH53" s="65" t="s">
        <v>28</v>
      </c>
      <c r="CI53" s="65" t="s">
        <v>28</v>
      </c>
      <c r="CJ53" s="65" t="s">
        <v>28</v>
      </c>
      <c r="CK53" s="65" t="s">
        <v>28</v>
      </c>
      <c r="CL53" s="65" t="s">
        <v>28</v>
      </c>
      <c r="CM53" s="57"/>
      <c r="CN53" s="51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65"/>
      <c r="DG53" s="65"/>
    </row>
    <row r="54" spans="1:118">
      <c r="A54" s="55" t="s">
        <v>98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>
        <v>62653.43834841629</v>
      </c>
      <c r="S54" s="55"/>
      <c r="T54" s="55">
        <v>65765</v>
      </c>
      <c r="U54" s="55">
        <v>69004.033528918691</v>
      </c>
      <c r="V54" s="55">
        <v>69764.278688524588</v>
      </c>
      <c r="W54" s="67">
        <v>73690.65175893101</v>
      </c>
      <c r="X54" s="67">
        <v>76325.95533980582</v>
      </c>
      <c r="Y54" s="67">
        <v>75779</v>
      </c>
      <c r="Z54" s="67">
        <v>71041.093993659495</v>
      </c>
      <c r="AA54" s="67">
        <v>71128.695243287453</v>
      </c>
      <c r="AB54" s="67">
        <v>52336.045429362879</v>
      </c>
      <c r="AC54" s="67">
        <v>92400.27355072464</v>
      </c>
      <c r="AD54" s="67" t="s">
        <v>28</v>
      </c>
      <c r="AE54" s="67">
        <v>77165.901227149094</v>
      </c>
      <c r="AF54" s="60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93"/>
      <c r="AW54" s="55"/>
      <c r="AX54" s="55"/>
      <c r="AY54" s="55"/>
      <c r="AZ54" s="55"/>
      <c r="BA54" s="93"/>
      <c r="BB54" s="93"/>
      <c r="BC54" s="93"/>
      <c r="BD54" s="93"/>
      <c r="BE54" s="93"/>
      <c r="BF54" s="93"/>
      <c r="BG54" s="93"/>
      <c r="BH54" s="93"/>
      <c r="BI54" s="93"/>
      <c r="BJ54" s="60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67" t="s">
        <v>28</v>
      </c>
      <c r="CC54" s="55"/>
      <c r="CD54" s="55"/>
      <c r="CE54" s="67" t="s">
        <v>28</v>
      </c>
      <c r="CF54" s="67" t="s">
        <v>28</v>
      </c>
      <c r="CG54" s="67" t="s">
        <v>28</v>
      </c>
      <c r="CH54" s="67">
        <v>74496.294063187117</v>
      </c>
      <c r="CI54" s="67">
        <v>76013.107293931607</v>
      </c>
      <c r="CJ54" s="67">
        <v>76483.388347205706</v>
      </c>
      <c r="CK54" s="67" t="s">
        <v>28</v>
      </c>
      <c r="CL54" s="67" t="s">
        <v>28</v>
      </c>
      <c r="CM54" s="60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67"/>
      <c r="DG54" s="67"/>
      <c r="DH54" s="110"/>
      <c r="DI54" s="110"/>
      <c r="DJ54" s="110"/>
      <c r="DK54" s="110"/>
      <c r="DL54" s="110"/>
      <c r="DM54" s="110"/>
      <c r="DN54" s="110"/>
    </row>
    <row r="55" spans="1:118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65"/>
      <c r="X55" s="65"/>
      <c r="Y55" s="65"/>
      <c r="Z55" s="65"/>
      <c r="AA55" s="65"/>
      <c r="AB55" s="65"/>
      <c r="AC55" s="65"/>
      <c r="AD55" s="65"/>
      <c r="AE55" s="65"/>
      <c r="AF55" s="57"/>
      <c r="AG55" s="51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92"/>
      <c r="AW55" s="53"/>
      <c r="AX55" s="53"/>
      <c r="AY55" s="53"/>
      <c r="AZ55" s="53"/>
      <c r="BA55" s="91"/>
      <c r="BB55" s="91"/>
      <c r="BC55" s="91"/>
      <c r="BD55" s="91"/>
      <c r="BE55" s="91"/>
      <c r="BF55" s="91"/>
      <c r="BG55" s="91"/>
      <c r="BH55" s="91"/>
      <c r="BI55" s="91"/>
      <c r="BJ55" s="57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65"/>
      <c r="CC55" s="53"/>
      <c r="CD55" s="53"/>
      <c r="CE55" s="65"/>
      <c r="CF55" s="65"/>
      <c r="CG55" s="65"/>
      <c r="CH55" s="65"/>
      <c r="CI55" s="65"/>
      <c r="CJ55" s="65"/>
      <c r="CK55" s="65"/>
      <c r="CL55" s="65"/>
      <c r="CM55" s="57"/>
      <c r="CN55" s="51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65"/>
      <c r="DG55" s="65"/>
    </row>
    <row r="56" spans="1:118">
      <c r="A56" s="53" t="s">
        <v>100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>
        <v>60044.533596837944</v>
      </c>
      <c r="S56" s="53"/>
      <c r="T56" s="53">
        <v>64740</v>
      </c>
      <c r="U56" s="53">
        <v>67775.202970297032</v>
      </c>
      <c r="V56" s="53">
        <v>70448.847980997627</v>
      </c>
      <c r="W56" s="65">
        <v>68849.885101010106</v>
      </c>
      <c r="X56" s="65">
        <v>68272.005903187717</v>
      </c>
      <c r="Y56" s="65">
        <v>70106</v>
      </c>
      <c r="Z56" s="65">
        <v>63235.179272054287</v>
      </c>
      <c r="AA56" s="65">
        <v>65793.320135746602</v>
      </c>
      <c r="AB56" s="65">
        <v>68541.874316939895</v>
      </c>
      <c r="AC56" s="65">
        <v>72510.611888111889</v>
      </c>
      <c r="AD56" s="65" t="s">
        <v>28</v>
      </c>
      <c r="AE56" s="65">
        <v>70816.102992615619</v>
      </c>
      <c r="AF56" s="57"/>
      <c r="AG56" s="51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92"/>
      <c r="AW56" s="53"/>
      <c r="AX56" s="53"/>
      <c r="AY56" s="53"/>
      <c r="AZ56" s="53"/>
      <c r="BA56" s="91"/>
      <c r="BB56" s="91"/>
      <c r="BC56" s="91"/>
      <c r="BD56" s="91"/>
      <c r="BE56" s="91"/>
      <c r="BF56" s="91"/>
      <c r="BG56" s="91"/>
      <c r="BH56" s="91"/>
      <c r="BI56" s="91"/>
      <c r="BJ56" s="57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65" t="s">
        <v>28</v>
      </c>
      <c r="CC56" s="53"/>
      <c r="CD56" s="53"/>
      <c r="CE56" s="65" t="s">
        <v>28</v>
      </c>
      <c r="CF56" s="65" t="s">
        <v>28</v>
      </c>
      <c r="CG56" s="65" t="s">
        <v>28</v>
      </c>
      <c r="CH56" s="65">
        <v>62187.554347826088</v>
      </c>
      <c r="CI56" s="65">
        <v>63737.883116883117</v>
      </c>
      <c r="CJ56" s="65">
        <v>73894.14432989691</v>
      </c>
      <c r="CK56" s="65" t="s">
        <v>28</v>
      </c>
      <c r="CL56" s="65" t="s">
        <v>28</v>
      </c>
      <c r="CM56" s="57"/>
      <c r="CN56" s="51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65"/>
      <c r="DG56" s="65"/>
    </row>
    <row r="57" spans="1:118">
      <c r="A57" s="53" t="s">
        <v>101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>
        <v>46167.006329113923</v>
      </c>
      <c r="S57" s="53"/>
      <c r="T57" s="53">
        <v>51297</v>
      </c>
      <c r="U57" s="53">
        <v>51782.918495297803</v>
      </c>
      <c r="V57" s="53">
        <v>54567.286567164178</v>
      </c>
      <c r="W57" s="65">
        <v>55355.410557184754</v>
      </c>
      <c r="X57" s="65">
        <v>54071.822281167108</v>
      </c>
      <c r="Y57" s="65">
        <v>53286</v>
      </c>
      <c r="Z57" s="65">
        <v>52290.150417827295</v>
      </c>
      <c r="AA57" s="65">
        <v>53628.445945945939</v>
      </c>
      <c r="AB57" s="65">
        <v>55100.285756327256</v>
      </c>
      <c r="AC57" s="65">
        <v>56147.119241192413</v>
      </c>
      <c r="AD57" s="65" t="s">
        <v>28</v>
      </c>
      <c r="AE57" s="65">
        <v>56828.024478994375</v>
      </c>
      <c r="AF57" s="57"/>
      <c r="AG57" s="51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92"/>
      <c r="AW57" s="53"/>
      <c r="AX57" s="53"/>
      <c r="AY57" s="53"/>
      <c r="AZ57" s="53"/>
      <c r="BA57" s="91"/>
      <c r="BB57" s="91"/>
      <c r="BC57" s="91"/>
      <c r="BD57" s="91"/>
      <c r="BE57" s="91"/>
      <c r="BF57" s="91"/>
      <c r="BG57" s="91"/>
      <c r="BH57" s="91"/>
      <c r="BI57" s="91"/>
      <c r="BJ57" s="57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65" t="s">
        <v>28</v>
      </c>
      <c r="CC57" s="53"/>
      <c r="CD57" s="53"/>
      <c r="CE57" s="65" t="s">
        <v>28</v>
      </c>
      <c r="CF57" s="65" t="s">
        <v>28</v>
      </c>
      <c r="CG57" s="65" t="s">
        <v>28</v>
      </c>
      <c r="CH57" s="65">
        <v>50339.61</v>
      </c>
      <c r="CI57" s="65">
        <v>50508.990825688074</v>
      </c>
      <c r="CJ57" s="65">
        <v>52914.426605504588</v>
      </c>
      <c r="CK57" s="65" t="s">
        <v>28</v>
      </c>
      <c r="CL57" s="65" t="s">
        <v>28</v>
      </c>
      <c r="CM57" s="57"/>
      <c r="CN57" s="51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65"/>
      <c r="DG57" s="65"/>
    </row>
    <row r="58" spans="1:118">
      <c r="A58" s="53" t="s">
        <v>102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>
        <v>52892.787920384355</v>
      </c>
      <c r="S58" s="53"/>
      <c r="T58" s="53">
        <v>56259</v>
      </c>
      <c r="U58" s="53">
        <v>59127.723709993472</v>
      </c>
      <c r="V58" s="53">
        <v>60199.977084659455</v>
      </c>
      <c r="W58" s="65">
        <v>60039.909677419353</v>
      </c>
      <c r="X58" s="65">
        <v>59348.153405474222</v>
      </c>
      <c r="Y58" s="65">
        <v>59933</v>
      </c>
      <c r="Z58" s="65">
        <v>55033.46366782007</v>
      </c>
      <c r="AA58" s="65">
        <v>59392.706042354774</v>
      </c>
      <c r="AB58" s="65">
        <v>61805.644754790512</v>
      </c>
      <c r="AC58" s="65">
        <v>61528.203228558305</v>
      </c>
      <c r="AD58" s="65" t="s">
        <v>28</v>
      </c>
      <c r="AE58" s="65">
        <v>64864.256599222834</v>
      </c>
      <c r="AF58" s="57"/>
      <c r="AG58" s="51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92"/>
      <c r="AW58" s="53"/>
      <c r="AX58" s="53"/>
      <c r="AY58" s="53"/>
      <c r="AZ58" s="53"/>
      <c r="BA58" s="91"/>
      <c r="BB58" s="91"/>
      <c r="BC58" s="91"/>
      <c r="BD58" s="91"/>
      <c r="BE58" s="91"/>
      <c r="BF58" s="91"/>
      <c r="BG58" s="91"/>
      <c r="BH58" s="91"/>
      <c r="BI58" s="91"/>
      <c r="BJ58" s="57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65" t="s">
        <v>28</v>
      </c>
      <c r="CC58" s="53"/>
      <c r="CD58" s="53"/>
      <c r="CE58" s="65" t="s">
        <v>28</v>
      </c>
      <c r="CF58" s="65" t="s">
        <v>28</v>
      </c>
      <c r="CG58" s="65" t="s">
        <v>28</v>
      </c>
      <c r="CH58" s="65" t="s">
        <v>28</v>
      </c>
      <c r="CI58" s="65" t="s">
        <v>28</v>
      </c>
      <c r="CJ58" s="65" t="s">
        <v>28</v>
      </c>
      <c r="CK58" s="65" t="s">
        <v>28</v>
      </c>
      <c r="CL58" s="65" t="s">
        <v>28</v>
      </c>
      <c r="CM58" s="57"/>
      <c r="CN58" s="51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65"/>
      <c r="DG58" s="65"/>
    </row>
    <row r="59" spans="1:118">
      <c r="A59" s="53" t="s">
        <v>103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>
        <v>43266.513432835818</v>
      </c>
      <c r="S59" s="53"/>
      <c r="T59" s="53">
        <v>47350</v>
      </c>
      <c r="U59" s="53">
        <v>48523.338235294119</v>
      </c>
      <c r="V59" s="53">
        <v>50115.544642857145</v>
      </c>
      <c r="W59" s="65">
        <v>54550.991124260356</v>
      </c>
      <c r="X59" s="65">
        <v>54549.474006116208</v>
      </c>
      <c r="Y59" s="65">
        <v>54360</v>
      </c>
      <c r="Z59" s="65">
        <v>46736.993953644611</v>
      </c>
      <c r="AA59" s="65">
        <v>54492.488999999994</v>
      </c>
      <c r="AB59" s="65">
        <v>56761.244193762439</v>
      </c>
      <c r="AC59" s="65">
        <v>56825.253834916002</v>
      </c>
      <c r="AD59" s="65" t="s">
        <v>28</v>
      </c>
      <c r="AE59" s="65">
        <v>56586.218105557498</v>
      </c>
      <c r="AF59" s="57"/>
      <c r="AG59" s="51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92"/>
      <c r="AW59" s="53"/>
      <c r="AX59" s="53"/>
      <c r="AY59" s="53"/>
      <c r="AZ59" s="53"/>
      <c r="BA59" s="91"/>
      <c r="BB59" s="91"/>
      <c r="BC59" s="91"/>
      <c r="BD59" s="91"/>
      <c r="BE59" s="91"/>
      <c r="BF59" s="91"/>
      <c r="BG59" s="91"/>
      <c r="BH59" s="91"/>
      <c r="BI59" s="91"/>
      <c r="BJ59" s="57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65" t="s">
        <v>28</v>
      </c>
      <c r="CC59" s="53"/>
      <c r="CD59" s="53"/>
      <c r="CE59" s="65" t="s">
        <v>28</v>
      </c>
      <c r="CF59" s="65" t="s">
        <v>28</v>
      </c>
      <c r="CG59" s="65" t="s">
        <v>28</v>
      </c>
      <c r="CH59" s="65">
        <v>51320.46666666666</v>
      </c>
      <c r="CI59" s="65">
        <v>52993.489864864867</v>
      </c>
      <c r="CJ59" s="65">
        <v>53754.941176470587</v>
      </c>
      <c r="CK59" s="65" t="s">
        <v>28</v>
      </c>
      <c r="CL59" s="65" t="s">
        <v>28</v>
      </c>
      <c r="CM59" s="57"/>
      <c r="CN59" s="51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65"/>
      <c r="DG59" s="65"/>
    </row>
    <row r="60" spans="1:118">
      <c r="A60" s="53" t="s">
        <v>104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>
        <v>62967.55550394798</v>
      </c>
      <c r="S60" s="53"/>
      <c r="T60" s="53">
        <v>65757</v>
      </c>
      <c r="U60" s="53">
        <v>67320.036985018727</v>
      </c>
      <c r="V60" s="53">
        <v>68460.344988344994</v>
      </c>
      <c r="W60" s="65">
        <v>69704.887619917776</v>
      </c>
      <c r="X60" s="65">
        <v>71932.729913753967</v>
      </c>
      <c r="Y60" s="65">
        <v>72713</v>
      </c>
      <c r="Z60" s="65">
        <v>66472.190575498069</v>
      </c>
      <c r="AA60" s="65">
        <v>65618.316460688933</v>
      </c>
      <c r="AB60" s="65">
        <v>65498.532770757731</v>
      </c>
      <c r="AC60" s="65">
        <v>66273.720836236927</v>
      </c>
      <c r="AD60" s="65" t="s">
        <v>28</v>
      </c>
      <c r="AE60" s="65">
        <v>67177.780813691643</v>
      </c>
      <c r="AF60" s="57"/>
      <c r="AG60" s="51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92"/>
      <c r="AW60" s="53"/>
      <c r="AX60" s="53"/>
      <c r="AY60" s="53"/>
      <c r="AZ60" s="53"/>
      <c r="BA60" s="91"/>
      <c r="BB60" s="91"/>
      <c r="BC60" s="91"/>
      <c r="BD60" s="91"/>
      <c r="BE60" s="91"/>
      <c r="BF60" s="91"/>
      <c r="BG60" s="91"/>
      <c r="BH60" s="91"/>
      <c r="BI60" s="91"/>
      <c r="BJ60" s="57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65" t="s">
        <v>28</v>
      </c>
      <c r="CC60" s="53"/>
      <c r="CD60" s="53"/>
      <c r="CE60" s="65" t="s">
        <v>28</v>
      </c>
      <c r="CF60" s="65" t="s">
        <v>28</v>
      </c>
      <c r="CG60" s="65" t="s">
        <v>28</v>
      </c>
      <c r="CH60" s="65" t="s">
        <v>28</v>
      </c>
      <c r="CI60" s="65" t="s">
        <v>28</v>
      </c>
      <c r="CJ60" s="65" t="s">
        <v>28</v>
      </c>
      <c r="CK60" s="65" t="s">
        <v>28</v>
      </c>
      <c r="CL60" s="65" t="s">
        <v>28</v>
      </c>
      <c r="CM60" s="57"/>
      <c r="CN60" s="51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65"/>
      <c r="DG60" s="65"/>
    </row>
    <row r="61" spans="1:118">
      <c r="A61" s="53" t="s">
        <v>105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>
        <v>60408.867498717729</v>
      </c>
      <c r="S61" s="53"/>
      <c r="T61" s="53">
        <v>64456</v>
      </c>
      <c r="U61" s="53">
        <v>65326.733843537419</v>
      </c>
      <c r="V61" s="53">
        <v>67691.463447806862</v>
      </c>
      <c r="W61" s="65">
        <v>69655.912107770666</v>
      </c>
      <c r="X61" s="65">
        <v>70082.051744885684</v>
      </c>
      <c r="Y61" s="65">
        <v>71706</v>
      </c>
      <c r="Z61" s="65">
        <v>61232.150783788951</v>
      </c>
      <c r="AA61" s="65">
        <v>61319.034000267369</v>
      </c>
      <c r="AB61" s="65">
        <v>66952.539358031121</v>
      </c>
      <c r="AC61" s="65">
        <v>70201.375275535742</v>
      </c>
      <c r="AD61" s="65" t="s">
        <v>28</v>
      </c>
      <c r="AE61" s="65">
        <v>75724.930074434582</v>
      </c>
      <c r="AF61" s="57"/>
      <c r="AG61" s="51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92"/>
      <c r="AW61" s="53"/>
      <c r="AX61" s="53"/>
      <c r="AY61" s="53"/>
      <c r="AZ61" s="53"/>
      <c r="BA61" s="91"/>
      <c r="BB61" s="91"/>
      <c r="BC61" s="91"/>
      <c r="BD61" s="91"/>
      <c r="BE61" s="91"/>
      <c r="BF61" s="91"/>
      <c r="BG61" s="91"/>
      <c r="BH61" s="91"/>
      <c r="BI61" s="91"/>
      <c r="BJ61" s="57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65" t="s">
        <v>28</v>
      </c>
      <c r="CC61" s="53"/>
      <c r="CD61" s="53"/>
      <c r="CE61" s="65" t="s">
        <v>28</v>
      </c>
      <c r="CF61" s="65" t="s">
        <v>28</v>
      </c>
      <c r="CG61" s="65" t="s">
        <v>28</v>
      </c>
      <c r="CH61" s="65" t="s">
        <v>28</v>
      </c>
      <c r="CI61" s="65" t="s">
        <v>28</v>
      </c>
      <c r="CJ61" s="65" t="s">
        <v>28</v>
      </c>
      <c r="CK61" s="65" t="s">
        <v>28</v>
      </c>
      <c r="CL61" s="65" t="s">
        <v>28</v>
      </c>
      <c r="CM61" s="57"/>
      <c r="CN61" s="51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65"/>
      <c r="DG61" s="65"/>
    </row>
    <row r="62" spans="1:118">
      <c r="A62" s="51" t="s">
        <v>106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>
        <v>54269.369193154031</v>
      </c>
      <c r="S62" s="51"/>
      <c r="T62" s="51">
        <v>55622</v>
      </c>
      <c r="U62" s="51">
        <v>56991.532541567693</v>
      </c>
      <c r="V62" s="51">
        <v>58455.083141938449</v>
      </c>
      <c r="W62" s="66">
        <v>59798.008156606855</v>
      </c>
      <c r="X62" s="66">
        <v>61276.742888008645</v>
      </c>
      <c r="Y62" s="66">
        <v>61235</v>
      </c>
      <c r="Z62" s="66">
        <v>58984.75893949029</v>
      </c>
      <c r="AA62" s="66">
        <v>60222.177079907924</v>
      </c>
      <c r="AB62" s="66">
        <v>60551.252810171354</v>
      </c>
      <c r="AC62" s="66">
        <v>60497.66062554808</v>
      </c>
      <c r="AD62" s="66" t="s">
        <v>28</v>
      </c>
      <c r="AE62" s="66">
        <v>62322.151507631213</v>
      </c>
      <c r="AF62" s="57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92"/>
      <c r="AW62" s="51"/>
      <c r="AX62" s="51"/>
      <c r="AY62" s="51"/>
      <c r="AZ62" s="51"/>
      <c r="BA62" s="92"/>
      <c r="BB62" s="92"/>
      <c r="BC62" s="92"/>
      <c r="BD62" s="92"/>
      <c r="BE62" s="92"/>
      <c r="BF62" s="92"/>
      <c r="BG62" s="92"/>
      <c r="BH62" s="92"/>
      <c r="BI62" s="92"/>
      <c r="BJ62" s="57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66" t="s">
        <v>28</v>
      </c>
      <c r="CC62" s="51"/>
      <c r="CD62" s="51"/>
      <c r="CE62" s="66" t="s">
        <v>28</v>
      </c>
      <c r="CF62" s="66" t="s">
        <v>28</v>
      </c>
      <c r="CG62" s="66" t="s">
        <v>28</v>
      </c>
      <c r="CH62" s="66">
        <v>70865.429032258064</v>
      </c>
      <c r="CI62" s="66">
        <v>67377.241935483878</v>
      </c>
      <c r="CJ62" s="66">
        <v>68475.3</v>
      </c>
      <c r="CK62" s="66" t="s">
        <v>28</v>
      </c>
      <c r="CL62" s="66" t="s">
        <v>28</v>
      </c>
      <c r="CM62" s="57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66"/>
      <c r="DG62" s="66"/>
    </row>
    <row r="63" spans="1:118">
      <c r="A63" s="51" t="s">
        <v>107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>
        <v>52285.086805555555</v>
      </c>
      <c r="S63" s="51"/>
      <c r="T63" s="51">
        <v>57105</v>
      </c>
      <c r="U63" s="51">
        <v>56608.684887459807</v>
      </c>
      <c r="V63" s="51">
        <v>59321.321428571428</v>
      </c>
      <c r="W63" s="66">
        <v>61882.153846153844</v>
      </c>
      <c r="X63" s="66">
        <v>61504.127329192546</v>
      </c>
      <c r="Y63" s="66">
        <v>60828</v>
      </c>
      <c r="Z63" s="66">
        <v>61292.789205702647</v>
      </c>
      <c r="AA63" s="66">
        <v>61029.187122736417</v>
      </c>
      <c r="AB63" s="66">
        <v>60602.234504132233</v>
      </c>
      <c r="AC63" s="66">
        <v>59974.306598984775</v>
      </c>
      <c r="AD63" s="66" t="s">
        <v>28</v>
      </c>
      <c r="AE63" s="66">
        <v>62277.75</v>
      </c>
      <c r="AF63" s="57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92"/>
      <c r="AW63" s="51"/>
      <c r="AX63" s="51"/>
      <c r="AY63" s="51"/>
      <c r="AZ63" s="51"/>
      <c r="BA63" s="92"/>
      <c r="BB63" s="92"/>
      <c r="BC63" s="92"/>
      <c r="BD63" s="92"/>
      <c r="BE63" s="92"/>
      <c r="BF63" s="92"/>
      <c r="BG63" s="92"/>
      <c r="BH63" s="92"/>
      <c r="BI63" s="92"/>
      <c r="BJ63" s="57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66" t="s">
        <v>28</v>
      </c>
      <c r="CC63" s="51"/>
      <c r="CD63" s="51"/>
      <c r="CE63" s="66" t="s">
        <v>28</v>
      </c>
      <c r="CF63" s="66" t="s">
        <v>28</v>
      </c>
      <c r="CG63" s="66" t="s">
        <v>28</v>
      </c>
      <c r="CH63" s="66" t="s">
        <v>28</v>
      </c>
      <c r="CI63" s="66" t="s">
        <v>28</v>
      </c>
      <c r="CJ63" s="66" t="s">
        <v>28</v>
      </c>
      <c r="CK63" s="66" t="s">
        <v>28</v>
      </c>
      <c r="CL63" s="66" t="s">
        <v>28</v>
      </c>
      <c r="CM63" s="57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66"/>
      <c r="DG63" s="66"/>
    </row>
    <row r="64" spans="1:118">
      <c r="A64" s="55" t="s">
        <v>108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67" t="s">
        <v>42</v>
      </c>
      <c r="V64" s="55"/>
      <c r="W64" s="67">
        <v>53847.755813953489</v>
      </c>
      <c r="X64" s="67">
        <v>54244.707317073167</v>
      </c>
      <c r="Y64" s="67" t="s">
        <v>42</v>
      </c>
      <c r="Z64" s="67" t="s">
        <v>42</v>
      </c>
      <c r="AA64" s="67">
        <v>55527.770114942527</v>
      </c>
      <c r="AB64" s="67">
        <v>55317.378016085786</v>
      </c>
      <c r="AC64" s="67">
        <v>56022.058906030856</v>
      </c>
      <c r="AD64" s="67" t="s">
        <v>28</v>
      </c>
      <c r="AE64" s="67" t="s">
        <v>28</v>
      </c>
      <c r="AF64" s="60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93"/>
      <c r="AW64" s="55"/>
      <c r="AX64" s="55"/>
      <c r="AY64" s="55"/>
      <c r="AZ64" s="55"/>
      <c r="BA64" s="93"/>
      <c r="BB64" s="93"/>
      <c r="BC64" s="93"/>
      <c r="BD64" s="93"/>
      <c r="BE64" s="93"/>
      <c r="BF64" s="93"/>
      <c r="BG64" s="93"/>
      <c r="BH64" s="93"/>
      <c r="BI64" s="93"/>
      <c r="BJ64" s="60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67" t="s">
        <v>28</v>
      </c>
      <c r="CC64" s="55"/>
      <c r="CD64" s="55"/>
      <c r="CE64" s="67" t="s">
        <v>28</v>
      </c>
      <c r="CF64" s="67" t="s">
        <v>28</v>
      </c>
      <c r="CG64" s="67" t="s">
        <v>28</v>
      </c>
      <c r="CH64" s="67" t="s">
        <v>28</v>
      </c>
      <c r="CI64" s="67" t="s">
        <v>28</v>
      </c>
      <c r="CJ64" s="67" t="s">
        <v>28</v>
      </c>
      <c r="CK64" s="67" t="s">
        <v>28</v>
      </c>
      <c r="CL64" s="67" t="s">
        <v>28</v>
      </c>
      <c r="CM64" s="60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67"/>
      <c r="DG64" s="67"/>
      <c r="DH64" s="110"/>
      <c r="DI64" s="110"/>
      <c r="DJ64" s="110"/>
      <c r="DK64" s="110"/>
      <c r="DL64" s="110"/>
      <c r="DM64" s="110"/>
      <c r="DN64" s="110"/>
    </row>
    <row r="65" spans="1:118">
      <c r="A65" s="56" t="s">
        <v>109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68"/>
      <c r="V65" s="56"/>
      <c r="W65" s="68"/>
      <c r="X65" s="68"/>
      <c r="Y65" s="68"/>
      <c r="Z65" s="112"/>
      <c r="AA65" s="115"/>
      <c r="AB65" s="115"/>
      <c r="AC65" s="115"/>
      <c r="AD65" s="115" t="s">
        <v>28</v>
      </c>
      <c r="AE65" s="115" t="s">
        <v>28</v>
      </c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94"/>
      <c r="AW65" s="56"/>
      <c r="AX65" s="56"/>
      <c r="AY65" s="56"/>
      <c r="AZ65" s="56"/>
      <c r="BA65" s="94"/>
      <c r="BB65" s="94"/>
      <c r="BC65" s="94"/>
      <c r="BD65" s="94"/>
      <c r="BE65" s="94"/>
      <c r="BF65" s="94"/>
      <c r="BG65" s="94"/>
      <c r="BH65" s="94"/>
      <c r="BI65" s="94"/>
      <c r="BJ65" s="61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68" t="s">
        <v>28</v>
      </c>
      <c r="CC65" s="56"/>
      <c r="CD65" s="56"/>
      <c r="CE65" s="68" t="s">
        <v>28</v>
      </c>
      <c r="CF65" s="68" t="s">
        <v>28</v>
      </c>
      <c r="CG65" s="68" t="s">
        <v>28</v>
      </c>
      <c r="CH65" s="68" t="s">
        <v>28</v>
      </c>
      <c r="CI65" s="68" t="s">
        <v>28</v>
      </c>
      <c r="CJ65" s="68" t="s">
        <v>28</v>
      </c>
      <c r="CK65" s="68" t="s">
        <v>28</v>
      </c>
      <c r="CL65" s="68" t="s">
        <v>28</v>
      </c>
      <c r="CM65" s="61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68"/>
      <c r="DG65" s="67"/>
      <c r="DH65" s="110"/>
      <c r="DI65" s="110"/>
      <c r="DJ65" s="110"/>
      <c r="DK65" s="110"/>
      <c r="DL65" s="110"/>
      <c r="DM65" s="110"/>
      <c r="DN65" s="110"/>
    </row>
    <row r="66" spans="1:118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29"/>
      <c r="BY66" s="29"/>
      <c r="BZ66" s="29"/>
      <c r="CA66" s="29"/>
      <c r="CB66" s="29"/>
      <c r="CC66" s="29"/>
      <c r="CD66" s="29"/>
      <c r="CE66" s="11"/>
      <c r="CF66" s="11"/>
      <c r="CG66" s="11"/>
      <c r="CH66" s="11"/>
      <c r="CI66" s="11"/>
      <c r="CJ66" s="11"/>
      <c r="CK66" s="11"/>
      <c r="CL66" s="11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1"/>
      <c r="CY66" s="11"/>
      <c r="CZ66" s="11"/>
      <c r="DA66" s="11"/>
      <c r="DB66" s="11"/>
      <c r="DC66" s="11"/>
      <c r="DD66" s="11"/>
      <c r="DE66" s="11"/>
      <c r="DF66" s="11"/>
      <c r="DG66" s="11"/>
    </row>
    <row r="67" spans="1:118">
      <c r="A67" s="5"/>
      <c r="B67" s="4"/>
      <c r="C67" s="5"/>
      <c r="D67" s="5"/>
      <c r="E67" s="5"/>
      <c r="F67" s="5"/>
      <c r="G67" s="5"/>
      <c r="H67" s="5"/>
      <c r="I67" s="8"/>
      <c r="J67" s="5"/>
      <c r="K67" s="5"/>
      <c r="L67" s="5"/>
      <c r="M67" s="5"/>
      <c r="R67" s="2" t="s">
        <v>110</v>
      </c>
      <c r="S67" s="2" t="s">
        <v>63</v>
      </c>
      <c r="T67" s="2" t="s">
        <v>64</v>
      </c>
      <c r="U67" s="2" t="s">
        <v>65</v>
      </c>
      <c r="V67" s="2" t="s">
        <v>66</v>
      </c>
      <c r="W67" s="2" t="s">
        <v>115</v>
      </c>
      <c r="X67" s="2" t="s">
        <v>118</v>
      </c>
      <c r="Y67" s="2" t="s">
        <v>118</v>
      </c>
      <c r="Z67" s="2"/>
      <c r="AA67" s="2"/>
      <c r="AB67" s="2"/>
      <c r="AC67" s="2"/>
      <c r="AD67" s="2"/>
      <c r="AE67" s="2"/>
      <c r="AF67" s="12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19"/>
      <c r="AS67" s="3"/>
      <c r="AT67" s="19"/>
      <c r="AU67" s="19"/>
      <c r="BJ67" s="12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12"/>
      <c r="BY67" s="2" t="s">
        <v>67</v>
      </c>
      <c r="BZ67" s="2" t="s">
        <v>67</v>
      </c>
      <c r="CA67" s="2" t="s">
        <v>68</v>
      </c>
      <c r="CB67" s="2" t="s">
        <v>69</v>
      </c>
      <c r="CC67" s="2" t="s">
        <v>70</v>
      </c>
      <c r="CD67" s="2" t="s">
        <v>114</v>
      </c>
      <c r="CE67" s="2" t="s">
        <v>119</v>
      </c>
      <c r="CF67" s="2" t="s">
        <v>119</v>
      </c>
      <c r="CG67" s="2"/>
      <c r="CH67" s="2"/>
      <c r="CI67" s="2"/>
      <c r="CJ67" s="2"/>
      <c r="CK67" s="2"/>
      <c r="CL67" s="2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</row>
    <row r="68" spans="1:118">
      <c r="A68" s="5" t="s">
        <v>26</v>
      </c>
      <c r="B68" s="5"/>
      <c r="C68" s="5"/>
      <c r="D68" s="5"/>
      <c r="E68" s="5"/>
      <c r="F68" s="5"/>
      <c r="G68" s="5"/>
      <c r="H68" s="5"/>
      <c r="I68" s="8"/>
      <c r="J68" s="5"/>
      <c r="K68" s="5"/>
      <c r="L68" s="5"/>
      <c r="M68" s="5"/>
      <c r="U68" s="1" t="s">
        <v>126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12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</row>
    <row r="69" spans="1:118">
      <c r="A69" s="5" t="s">
        <v>27</v>
      </c>
      <c r="B69" s="5"/>
      <c r="C69" s="5"/>
      <c r="D69" s="5"/>
      <c r="E69" s="5"/>
      <c r="F69" s="5"/>
      <c r="G69" s="5"/>
      <c r="H69" s="5"/>
      <c r="I69" s="8"/>
      <c r="J69" s="5"/>
      <c r="K69" s="5"/>
      <c r="L69" s="5"/>
      <c r="M69" s="5"/>
      <c r="N69" s="5"/>
      <c r="O69" s="5"/>
      <c r="P69" s="5"/>
      <c r="Q69" s="5"/>
      <c r="R69" s="5"/>
      <c r="S69" s="5"/>
      <c r="T69" s="5" t="s">
        <v>125</v>
      </c>
      <c r="U69" s="5"/>
      <c r="V69" s="5"/>
      <c r="W69" s="8"/>
      <c r="X69" s="8"/>
      <c r="Y69" s="8"/>
      <c r="Z69" s="8"/>
      <c r="AA69" s="8"/>
      <c r="AB69" s="8"/>
      <c r="AC69" s="8"/>
      <c r="AD69" s="8"/>
      <c r="AE69" s="8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W69" s="12"/>
      <c r="AX69" s="12"/>
      <c r="AY69" s="12"/>
      <c r="AZ69" s="12"/>
      <c r="BA69" s="12"/>
      <c r="BB69" s="8"/>
      <c r="BC69" s="8"/>
      <c r="BD69" s="8"/>
      <c r="BE69" s="8"/>
      <c r="BF69" s="8"/>
      <c r="BG69" s="8"/>
      <c r="BH69" s="8"/>
      <c r="BI69" s="8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12"/>
      <c r="BZ69" s="12"/>
      <c r="CA69" s="12"/>
      <c r="CB69" s="12"/>
      <c r="CC69" s="12"/>
      <c r="CD69" s="5"/>
      <c r="CE69" s="8"/>
      <c r="CF69" s="8"/>
      <c r="CG69" s="8"/>
      <c r="CH69" s="8"/>
      <c r="CI69" s="8"/>
      <c r="CJ69" s="8"/>
      <c r="CK69" s="8"/>
      <c r="CL69" s="8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DA69" s="12"/>
      <c r="DF69" s="8"/>
      <c r="DG69" s="8"/>
    </row>
    <row r="70" spans="1:118">
      <c r="A70" s="5"/>
      <c r="B70" s="5"/>
      <c r="C70" s="5"/>
      <c r="D70" s="5"/>
      <c r="E70" s="5"/>
      <c r="F70" s="5"/>
      <c r="G70" s="5"/>
      <c r="H70" s="5"/>
      <c r="I70" s="8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8"/>
      <c r="X70" s="8"/>
      <c r="Y70" s="8"/>
      <c r="Z70" s="8"/>
      <c r="AA70" s="8"/>
      <c r="AB70" s="8"/>
      <c r="AC70" s="8"/>
      <c r="AD70" s="8"/>
      <c r="AE70" s="8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W70" s="12"/>
      <c r="AX70" s="12"/>
      <c r="AY70" s="12"/>
      <c r="AZ70" s="12"/>
      <c r="BA70" s="12"/>
      <c r="BB70" s="8"/>
      <c r="BC70" s="8"/>
      <c r="BD70" s="8"/>
      <c r="BE70" s="8"/>
      <c r="BF70" s="8"/>
      <c r="BG70" s="8"/>
      <c r="BH70" s="8"/>
      <c r="BI70" s="8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12"/>
      <c r="BZ70" s="12"/>
      <c r="CA70" s="12"/>
      <c r="CB70" s="12"/>
      <c r="CC70" s="12"/>
      <c r="CD70" s="5"/>
      <c r="CE70" s="8"/>
      <c r="CF70" s="8"/>
      <c r="CG70" s="8"/>
      <c r="CH70" s="8"/>
      <c r="CI70" s="8"/>
      <c r="CJ70" s="8"/>
      <c r="CK70" s="8"/>
      <c r="CL70" s="8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DA70" s="12"/>
      <c r="DF70" s="8"/>
      <c r="DG70" s="8"/>
    </row>
    <row r="71" spans="1:118">
      <c r="A71" s="5"/>
      <c r="B71" s="5"/>
      <c r="C71" s="5"/>
      <c r="D71" s="5"/>
      <c r="E71" s="5"/>
      <c r="F71" s="5"/>
      <c r="G71" s="5"/>
      <c r="H71" s="5"/>
      <c r="I71" s="8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8"/>
      <c r="X71" s="8"/>
      <c r="Y71" s="8"/>
      <c r="Z71" s="8"/>
      <c r="AA71" s="8"/>
      <c r="AB71" s="8"/>
      <c r="AC71" s="8"/>
      <c r="AD71" s="8"/>
      <c r="AE71" s="8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W71" s="12"/>
      <c r="AX71" s="12"/>
      <c r="AY71" s="12"/>
      <c r="AZ71" s="12"/>
      <c r="BA71" s="12"/>
      <c r="BB71" s="8"/>
      <c r="BC71" s="8"/>
      <c r="BD71" s="8"/>
      <c r="BE71" s="8"/>
      <c r="BF71" s="8"/>
      <c r="BG71" s="8"/>
      <c r="BH71" s="8"/>
      <c r="BI71" s="8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12"/>
      <c r="BZ71" s="12"/>
      <c r="CA71" s="12"/>
      <c r="CB71" s="12"/>
      <c r="CC71" s="12"/>
      <c r="CD71" s="5"/>
      <c r="CE71" s="8"/>
      <c r="CF71" s="8"/>
      <c r="CG71" s="8"/>
      <c r="CH71" s="8"/>
      <c r="CI71" s="8"/>
      <c r="CJ71" s="8"/>
      <c r="CK71" s="8"/>
      <c r="CL71" s="8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DA71" s="12"/>
      <c r="DF71" s="8"/>
      <c r="DG71" s="8"/>
    </row>
    <row r="72" spans="1:118">
      <c r="A72" s="5"/>
      <c r="B72" s="5"/>
      <c r="C72" s="5"/>
      <c r="D72" s="5"/>
      <c r="E72" s="5"/>
      <c r="F72" s="5"/>
      <c r="G72" s="5"/>
      <c r="H72" s="5"/>
      <c r="I72" s="8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8"/>
      <c r="X72" s="8"/>
      <c r="Y72" s="8"/>
      <c r="Z72" s="8"/>
      <c r="AA72" s="8"/>
      <c r="AB72" s="8"/>
      <c r="AC72" s="8"/>
      <c r="AD72" s="8"/>
      <c r="AE72" s="8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W72" s="12"/>
      <c r="AX72" s="12"/>
      <c r="AY72" s="12"/>
      <c r="AZ72" s="12"/>
      <c r="BA72" s="12"/>
      <c r="BB72" s="8"/>
      <c r="BC72" s="8"/>
      <c r="BD72" s="8"/>
      <c r="BE72" s="8"/>
      <c r="BF72" s="8"/>
      <c r="BG72" s="8"/>
      <c r="BH72" s="8"/>
      <c r="BI72" s="8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12"/>
      <c r="BZ72" s="12"/>
      <c r="CA72" s="12"/>
      <c r="CB72" s="12"/>
      <c r="CC72" s="12"/>
      <c r="CD72" s="5"/>
      <c r="CE72" s="8"/>
      <c r="CF72" s="8"/>
      <c r="CG72" s="8"/>
      <c r="CH72" s="8"/>
      <c r="CI72" s="8"/>
      <c r="CJ72" s="8"/>
      <c r="CK72" s="8"/>
      <c r="CL72" s="8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DA72" s="12"/>
      <c r="DF72" s="8"/>
      <c r="DG72" s="8"/>
    </row>
    <row r="73" spans="1:118">
      <c r="A73" s="5"/>
      <c r="B73" s="5"/>
      <c r="C73" s="5"/>
      <c r="D73" s="5"/>
      <c r="E73" s="5"/>
      <c r="F73" s="5"/>
      <c r="G73" s="5"/>
      <c r="H73" s="5"/>
      <c r="I73" s="8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8"/>
      <c r="X73" s="8"/>
      <c r="Y73" s="8"/>
      <c r="Z73" s="8"/>
      <c r="AA73" s="8"/>
      <c r="AB73" s="8"/>
      <c r="AC73" s="8"/>
      <c r="AD73" s="8"/>
      <c r="AE73" s="8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W73" s="12"/>
      <c r="AX73" s="12"/>
      <c r="AY73" s="12"/>
      <c r="AZ73" s="12"/>
      <c r="BA73" s="12"/>
      <c r="BB73" s="8"/>
      <c r="BC73" s="8"/>
      <c r="BD73" s="8"/>
      <c r="BE73" s="8"/>
      <c r="BF73" s="8"/>
      <c r="BG73" s="8"/>
      <c r="BH73" s="8"/>
      <c r="BI73" s="8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12"/>
      <c r="BZ73" s="12"/>
      <c r="CA73" s="12"/>
      <c r="CB73" s="12"/>
      <c r="CC73" s="12"/>
      <c r="CD73" s="5"/>
      <c r="CE73" s="8"/>
      <c r="CF73" s="8"/>
      <c r="CG73" s="8"/>
      <c r="CH73" s="8"/>
      <c r="CI73" s="8"/>
      <c r="CJ73" s="8"/>
      <c r="CK73" s="8"/>
      <c r="CL73" s="8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DA73" s="12"/>
      <c r="DF73" s="8"/>
      <c r="DG73" s="8"/>
    </row>
    <row r="74" spans="1:118">
      <c r="A74" s="5"/>
      <c r="B74" s="5"/>
      <c r="C74" s="5"/>
      <c r="D74" s="5"/>
      <c r="E74" s="5"/>
      <c r="F74" s="5"/>
      <c r="G74" s="5"/>
      <c r="H74" s="5"/>
      <c r="I74" s="8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8"/>
      <c r="X74" s="8"/>
      <c r="Y74" s="8"/>
      <c r="Z74" s="8"/>
      <c r="AA74" s="8"/>
      <c r="AB74" s="8"/>
      <c r="AC74" s="8"/>
      <c r="AD74" s="8"/>
      <c r="AE74" s="8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W74" s="12"/>
      <c r="AX74" s="12"/>
      <c r="AY74" s="12"/>
      <c r="AZ74" s="12"/>
      <c r="BA74" s="12"/>
      <c r="BB74" s="8"/>
      <c r="BC74" s="8"/>
      <c r="BD74" s="8"/>
      <c r="BE74" s="8"/>
      <c r="BF74" s="8"/>
      <c r="BG74" s="8"/>
      <c r="BH74" s="8"/>
      <c r="BI74" s="8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12"/>
      <c r="BZ74" s="12"/>
      <c r="CA74" s="12"/>
      <c r="CB74" s="12"/>
      <c r="CC74" s="12"/>
      <c r="CD74" s="5"/>
      <c r="CE74" s="8"/>
      <c r="CF74" s="8"/>
      <c r="CG74" s="8"/>
      <c r="CH74" s="8"/>
      <c r="CI74" s="8"/>
      <c r="CJ74" s="8"/>
      <c r="CK74" s="8"/>
      <c r="CL74" s="8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DA74" s="12"/>
      <c r="DF74" s="8"/>
      <c r="DG74" s="8"/>
    </row>
    <row r="75" spans="1:118">
      <c r="A75" s="5"/>
      <c r="B75" s="5"/>
      <c r="C75" s="5"/>
      <c r="D75" s="5"/>
      <c r="E75" s="5"/>
      <c r="F75" s="5"/>
      <c r="G75" s="5"/>
      <c r="H75" s="5"/>
      <c r="I75" s="8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8"/>
      <c r="X75" s="8"/>
      <c r="Y75" s="8"/>
      <c r="Z75" s="8"/>
      <c r="AA75" s="8"/>
      <c r="AB75" s="8"/>
      <c r="AC75" s="8"/>
      <c r="AD75" s="8"/>
      <c r="AE75" s="8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W75" s="12"/>
      <c r="AX75" s="12"/>
      <c r="AY75" s="12"/>
      <c r="AZ75" s="12"/>
      <c r="BA75" s="12"/>
      <c r="BB75" s="8"/>
      <c r="BC75" s="8"/>
      <c r="BD75" s="8"/>
      <c r="BE75" s="8"/>
      <c r="BF75" s="8"/>
      <c r="BG75" s="8"/>
      <c r="BH75" s="8"/>
      <c r="BI75" s="8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12"/>
      <c r="BZ75" s="12"/>
      <c r="CA75" s="12"/>
      <c r="CB75" s="12"/>
      <c r="CC75" s="12"/>
      <c r="CD75" s="5"/>
      <c r="CE75" s="8"/>
      <c r="CF75" s="8"/>
      <c r="CG75" s="8"/>
      <c r="CH75" s="8"/>
      <c r="CI75" s="8"/>
      <c r="CJ75" s="8"/>
      <c r="CK75" s="8"/>
      <c r="CL75" s="8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DA75" s="12"/>
      <c r="DF75" s="8"/>
      <c r="DG75" s="8"/>
    </row>
    <row r="76" spans="1:118">
      <c r="A76" s="5"/>
      <c r="B76" s="5"/>
      <c r="C76" s="5"/>
      <c r="D76" s="5"/>
      <c r="E76" s="5"/>
      <c r="F76" s="5"/>
      <c r="G76" s="5"/>
      <c r="H76" s="5"/>
      <c r="I76" s="8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8"/>
      <c r="X76" s="8"/>
      <c r="Y76" s="8"/>
      <c r="Z76" s="8"/>
      <c r="AA76" s="8"/>
      <c r="AB76" s="8"/>
      <c r="AC76" s="8"/>
      <c r="AD76" s="8"/>
      <c r="AE76" s="8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W76" s="12"/>
      <c r="AX76" s="12"/>
      <c r="AY76" s="12"/>
      <c r="AZ76" s="12"/>
      <c r="BA76" s="12"/>
      <c r="BB76" s="8"/>
      <c r="BC76" s="8"/>
      <c r="BD76" s="8"/>
      <c r="BE76" s="8"/>
      <c r="BF76" s="8"/>
      <c r="BG76" s="8"/>
      <c r="BH76" s="8"/>
      <c r="BI76" s="8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12"/>
      <c r="BZ76" s="12"/>
      <c r="CA76" s="12"/>
      <c r="CB76" s="12"/>
      <c r="CC76" s="12"/>
      <c r="CD76" s="5"/>
      <c r="CE76" s="8"/>
      <c r="CF76" s="8"/>
      <c r="CG76" s="8"/>
      <c r="CH76" s="8"/>
      <c r="CI76" s="8"/>
      <c r="CJ76" s="8"/>
      <c r="CK76" s="8"/>
      <c r="CL76" s="8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DA76" s="12"/>
      <c r="DF76" s="8"/>
      <c r="DG76" s="8"/>
    </row>
    <row r="77" spans="1:118">
      <c r="A77" s="5"/>
      <c r="B77" s="5"/>
      <c r="C77" s="5"/>
      <c r="D77" s="5"/>
      <c r="E77" s="5"/>
      <c r="F77" s="5"/>
      <c r="G77" s="5"/>
      <c r="H77" s="5"/>
      <c r="I77" s="8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8"/>
      <c r="X77" s="8"/>
      <c r="Y77" s="8"/>
      <c r="Z77" s="8"/>
      <c r="AA77" s="8"/>
      <c r="AB77" s="8"/>
      <c r="AC77" s="8"/>
      <c r="AD77" s="8"/>
      <c r="AE77" s="8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W77" s="12"/>
      <c r="AX77" s="12"/>
      <c r="AY77" s="12"/>
      <c r="AZ77" s="12"/>
      <c r="BA77" s="12"/>
      <c r="BB77" s="8"/>
      <c r="BC77" s="8"/>
      <c r="BD77" s="8"/>
      <c r="BE77" s="8"/>
      <c r="BF77" s="8"/>
      <c r="BG77" s="8"/>
      <c r="BH77" s="8"/>
      <c r="BI77" s="8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12"/>
      <c r="BZ77" s="12"/>
      <c r="CA77" s="12"/>
      <c r="CB77" s="12"/>
      <c r="CC77" s="12"/>
      <c r="CD77" s="5"/>
      <c r="CE77" s="8"/>
      <c r="CF77" s="8"/>
      <c r="CG77" s="8"/>
      <c r="CH77" s="8"/>
      <c r="CI77" s="8"/>
      <c r="CJ77" s="8"/>
      <c r="CK77" s="8"/>
      <c r="CL77" s="8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DA77" s="12"/>
      <c r="DF77" s="8"/>
      <c r="DG77" s="8"/>
    </row>
    <row r="78" spans="1:118">
      <c r="A78" s="5"/>
      <c r="B78" s="5"/>
      <c r="C78" s="5"/>
      <c r="D78" s="5"/>
      <c r="E78" s="5"/>
      <c r="F78" s="5"/>
      <c r="G78" s="5"/>
      <c r="H78" s="5"/>
      <c r="I78" s="8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8"/>
      <c r="X78" s="8"/>
      <c r="Y78" s="8"/>
      <c r="Z78" s="8"/>
      <c r="AA78" s="8"/>
      <c r="AB78" s="8"/>
      <c r="AC78" s="8"/>
      <c r="AD78" s="8"/>
      <c r="AE78" s="8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W78" s="12"/>
      <c r="AX78" s="12"/>
      <c r="AY78" s="12"/>
      <c r="AZ78" s="12"/>
      <c r="BA78" s="12"/>
      <c r="BB78" s="8"/>
      <c r="BC78" s="8"/>
      <c r="BD78" s="8"/>
      <c r="BE78" s="8"/>
      <c r="BF78" s="8"/>
      <c r="BG78" s="8"/>
      <c r="BH78" s="8"/>
      <c r="BI78" s="8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12"/>
      <c r="BZ78" s="12"/>
      <c r="CA78" s="12"/>
      <c r="CB78" s="12"/>
      <c r="CC78" s="12"/>
      <c r="CD78" s="5"/>
      <c r="CE78" s="8"/>
      <c r="CF78" s="8"/>
      <c r="CG78" s="8"/>
      <c r="CH78" s="8"/>
      <c r="CI78" s="8"/>
      <c r="CJ78" s="8"/>
      <c r="CK78" s="8"/>
      <c r="CL78" s="8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DA78" s="12"/>
      <c r="DF78" s="8"/>
      <c r="DG78" s="8"/>
    </row>
    <row r="79" spans="1:118">
      <c r="A79" s="5"/>
      <c r="B79" s="5"/>
      <c r="C79" s="5"/>
      <c r="D79" s="5"/>
      <c r="E79" s="5"/>
      <c r="F79" s="5"/>
      <c r="G79" s="5"/>
      <c r="H79" s="5"/>
      <c r="I79" s="8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8"/>
      <c r="X79" s="8"/>
      <c r="Y79" s="8"/>
      <c r="Z79" s="8"/>
      <c r="AA79" s="8"/>
      <c r="AB79" s="8"/>
      <c r="AC79" s="8"/>
      <c r="AD79" s="8"/>
      <c r="AE79" s="8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W79" s="12"/>
      <c r="AX79" s="12"/>
      <c r="AY79" s="12"/>
      <c r="AZ79" s="12"/>
      <c r="BA79" s="12"/>
      <c r="BB79" s="8"/>
      <c r="BC79" s="8"/>
      <c r="BD79" s="8"/>
      <c r="BE79" s="8"/>
      <c r="BF79" s="8"/>
      <c r="BG79" s="8"/>
      <c r="BH79" s="8"/>
      <c r="BI79" s="8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12"/>
      <c r="BZ79" s="12"/>
      <c r="CA79" s="12"/>
      <c r="CB79" s="12"/>
      <c r="CC79" s="12"/>
      <c r="CD79" s="5"/>
      <c r="CE79" s="8"/>
      <c r="CF79" s="8"/>
      <c r="CG79" s="8"/>
      <c r="CH79" s="8"/>
      <c r="CI79" s="8"/>
      <c r="CJ79" s="8"/>
      <c r="CK79" s="8"/>
      <c r="CL79" s="8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DA79" s="12"/>
      <c r="DF79" s="8"/>
      <c r="DG79" s="8"/>
    </row>
    <row r="80" spans="1:118">
      <c r="A80" s="5"/>
      <c r="B80" s="5"/>
      <c r="C80" s="5"/>
      <c r="D80" s="5"/>
      <c r="E80" s="5"/>
      <c r="F80" s="5"/>
      <c r="G80" s="5"/>
      <c r="H80" s="5"/>
      <c r="I80" s="8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8"/>
      <c r="X80" s="8"/>
      <c r="Y80" s="8"/>
      <c r="Z80" s="8"/>
      <c r="AA80" s="8"/>
      <c r="AB80" s="8"/>
      <c r="AC80" s="8"/>
      <c r="AD80" s="8"/>
      <c r="AE80" s="8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W80" s="12"/>
      <c r="AX80" s="12"/>
      <c r="AY80" s="12"/>
      <c r="AZ80" s="12"/>
      <c r="BA80" s="12"/>
      <c r="BB80" s="8"/>
      <c r="BC80" s="8"/>
      <c r="BD80" s="8"/>
      <c r="BE80" s="8"/>
      <c r="BF80" s="8"/>
      <c r="BG80" s="8"/>
      <c r="BH80" s="8"/>
      <c r="BI80" s="8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12"/>
      <c r="BZ80" s="12"/>
      <c r="CA80" s="12"/>
      <c r="CB80" s="12"/>
      <c r="CC80" s="12"/>
      <c r="CD80" s="5"/>
      <c r="CE80" s="8"/>
      <c r="CF80" s="8"/>
      <c r="CG80" s="8"/>
      <c r="CH80" s="8"/>
      <c r="CI80" s="8"/>
      <c r="CJ80" s="8"/>
      <c r="CK80" s="8"/>
      <c r="CL80" s="8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DA80" s="12"/>
      <c r="DF80" s="8"/>
      <c r="DG80" s="8"/>
    </row>
    <row r="81" spans="1:111">
      <c r="A81" s="5"/>
      <c r="B81" s="5"/>
      <c r="C81" s="5"/>
      <c r="D81" s="5"/>
      <c r="E81" s="5"/>
      <c r="F81" s="5"/>
      <c r="G81" s="5"/>
      <c r="H81" s="5"/>
      <c r="I81" s="8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8"/>
      <c r="X81" s="8"/>
      <c r="Y81" s="8"/>
      <c r="Z81" s="8"/>
      <c r="AA81" s="8"/>
      <c r="AB81" s="8"/>
      <c r="AC81" s="8"/>
      <c r="AD81" s="8"/>
      <c r="AE81" s="8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W81" s="12"/>
      <c r="AX81" s="12"/>
      <c r="AY81" s="12"/>
      <c r="AZ81" s="12"/>
      <c r="BA81" s="12"/>
      <c r="BB81" s="8"/>
      <c r="BC81" s="8"/>
      <c r="BD81" s="8"/>
      <c r="BE81" s="8"/>
      <c r="BF81" s="8"/>
      <c r="BG81" s="8"/>
      <c r="BH81" s="8"/>
      <c r="BI81" s="8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12"/>
      <c r="BZ81" s="12"/>
      <c r="CA81" s="12"/>
      <c r="CB81" s="12"/>
      <c r="CC81" s="12"/>
      <c r="CD81" s="5"/>
      <c r="CE81" s="8"/>
      <c r="CF81" s="8"/>
      <c r="CG81" s="8"/>
      <c r="CH81" s="8"/>
      <c r="CI81" s="8"/>
      <c r="CJ81" s="8"/>
      <c r="CK81" s="8"/>
      <c r="CL81" s="8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DA81" s="12"/>
      <c r="DF81" s="8"/>
      <c r="DG81" s="8"/>
    </row>
    <row r="82" spans="1:111">
      <c r="A82" s="5"/>
      <c r="B82" s="5"/>
      <c r="C82" s="5"/>
      <c r="D82" s="5"/>
      <c r="E82" s="5"/>
      <c r="F82" s="5"/>
      <c r="G82" s="5"/>
      <c r="H82" s="5"/>
      <c r="I82" s="8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8"/>
      <c r="X82" s="8"/>
      <c r="Y82" s="8"/>
      <c r="Z82" s="8"/>
      <c r="AA82" s="8"/>
      <c r="AB82" s="8"/>
      <c r="AC82" s="8"/>
      <c r="AD82" s="8"/>
      <c r="AE82" s="8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W82" s="12"/>
      <c r="AX82" s="12"/>
      <c r="AY82" s="12"/>
      <c r="AZ82" s="12"/>
      <c r="BA82" s="12"/>
      <c r="BB82" s="8"/>
      <c r="BC82" s="8"/>
      <c r="BD82" s="8"/>
      <c r="BE82" s="8"/>
      <c r="BF82" s="8"/>
      <c r="BG82" s="8"/>
      <c r="BH82" s="8"/>
      <c r="BI82" s="8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12"/>
      <c r="BZ82" s="12"/>
      <c r="CA82" s="12"/>
      <c r="CB82" s="12"/>
      <c r="CC82" s="12"/>
      <c r="CD82" s="5"/>
      <c r="CE82" s="8"/>
      <c r="CF82" s="8"/>
      <c r="CG82" s="8"/>
      <c r="CH82" s="8"/>
      <c r="CI82" s="8"/>
      <c r="CJ82" s="8"/>
      <c r="CK82" s="8"/>
      <c r="CL82" s="8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DA82" s="12"/>
      <c r="DF82" s="8"/>
      <c r="DG82" s="8"/>
    </row>
    <row r="83" spans="1:111">
      <c r="A83" s="5"/>
      <c r="B83" s="5"/>
      <c r="C83" s="5"/>
      <c r="D83" s="5"/>
      <c r="E83" s="5"/>
      <c r="F83" s="5"/>
      <c r="G83" s="5"/>
      <c r="H83" s="5"/>
      <c r="I83" s="8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8"/>
      <c r="X83" s="8"/>
      <c r="Y83" s="8"/>
      <c r="Z83" s="8"/>
      <c r="AA83" s="8"/>
      <c r="AB83" s="8"/>
      <c r="AC83" s="8"/>
      <c r="AD83" s="8"/>
      <c r="AE83" s="8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W83" s="12"/>
      <c r="AX83" s="12"/>
      <c r="AY83" s="12"/>
      <c r="AZ83" s="12"/>
      <c r="BA83" s="12"/>
      <c r="BB83" s="8"/>
      <c r="BC83" s="8"/>
      <c r="BD83" s="8"/>
      <c r="BE83" s="8"/>
      <c r="BF83" s="8"/>
      <c r="BG83" s="8"/>
      <c r="BH83" s="8"/>
      <c r="BI83" s="8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12"/>
      <c r="BZ83" s="12"/>
      <c r="CA83" s="12"/>
      <c r="CB83" s="12"/>
      <c r="CC83" s="12"/>
      <c r="CD83" s="5"/>
      <c r="CE83" s="8"/>
      <c r="CF83" s="8"/>
      <c r="CG83" s="8"/>
      <c r="CH83" s="8"/>
      <c r="CI83" s="8"/>
      <c r="CJ83" s="8"/>
      <c r="CK83" s="8"/>
      <c r="CL83" s="8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DA83" s="12"/>
      <c r="DF83" s="8"/>
      <c r="DG83" s="8"/>
    </row>
    <row r="84" spans="1:111">
      <c r="A84" s="5"/>
      <c r="B84" s="5"/>
      <c r="C84" s="5"/>
      <c r="D84" s="5"/>
      <c r="E84" s="5"/>
      <c r="F84" s="5"/>
      <c r="G84" s="5"/>
      <c r="H84" s="5"/>
      <c r="I84" s="8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8"/>
      <c r="X84" s="8"/>
      <c r="Y84" s="8"/>
      <c r="Z84" s="8"/>
      <c r="AA84" s="8"/>
      <c r="AB84" s="8"/>
      <c r="AC84" s="8"/>
      <c r="AD84" s="8"/>
      <c r="AE84" s="8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W84" s="12"/>
      <c r="AX84" s="12"/>
      <c r="AY84" s="12"/>
      <c r="AZ84" s="12"/>
      <c r="BA84" s="12"/>
      <c r="BB84" s="8"/>
      <c r="BC84" s="8"/>
      <c r="BD84" s="8"/>
      <c r="BE84" s="8"/>
      <c r="BF84" s="8"/>
      <c r="BG84" s="8"/>
      <c r="BH84" s="8"/>
      <c r="BI84" s="8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12"/>
      <c r="BZ84" s="12"/>
      <c r="CA84" s="12"/>
      <c r="CB84" s="12"/>
      <c r="CC84" s="12"/>
      <c r="CD84" s="5"/>
      <c r="CE84" s="8"/>
      <c r="CF84" s="8"/>
      <c r="CG84" s="8"/>
      <c r="CH84" s="8"/>
      <c r="CI84" s="8"/>
      <c r="CJ84" s="8"/>
      <c r="CK84" s="8"/>
      <c r="CL84" s="8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DA84" s="12"/>
      <c r="DF84" s="8"/>
      <c r="DG84" s="8"/>
    </row>
    <row r="85" spans="1:111">
      <c r="A85" s="5"/>
      <c r="B85" s="5"/>
      <c r="C85" s="5"/>
      <c r="D85" s="5"/>
      <c r="E85" s="5"/>
      <c r="F85" s="5"/>
      <c r="G85" s="5"/>
      <c r="H85" s="5"/>
      <c r="I85" s="8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8"/>
      <c r="X85" s="8"/>
      <c r="Y85" s="8"/>
      <c r="Z85" s="8"/>
      <c r="AA85" s="8"/>
      <c r="AB85" s="8"/>
      <c r="AC85" s="8"/>
      <c r="AD85" s="8"/>
      <c r="AE85" s="8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W85" s="12"/>
      <c r="AX85" s="12"/>
      <c r="AY85" s="12"/>
      <c r="AZ85" s="12"/>
      <c r="BA85" s="12"/>
      <c r="BB85" s="8"/>
      <c r="BC85" s="8"/>
      <c r="BD85" s="8"/>
      <c r="BE85" s="8"/>
      <c r="BF85" s="8"/>
      <c r="BG85" s="8"/>
      <c r="BH85" s="8"/>
      <c r="BI85" s="8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12"/>
      <c r="BZ85" s="12"/>
      <c r="CA85" s="12"/>
      <c r="CB85" s="12"/>
      <c r="CC85" s="12"/>
      <c r="CD85" s="5"/>
      <c r="CE85" s="8"/>
      <c r="CF85" s="8"/>
      <c r="CG85" s="8"/>
      <c r="CH85" s="8"/>
      <c r="CI85" s="8"/>
      <c r="CJ85" s="8"/>
      <c r="CK85" s="8"/>
      <c r="CL85" s="8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DA85" s="12"/>
      <c r="DF85" s="8"/>
      <c r="DG85" s="8"/>
    </row>
    <row r="86" spans="1:111">
      <c r="A86" s="5"/>
      <c r="B86" s="5"/>
      <c r="C86" s="5"/>
      <c r="D86" s="5"/>
      <c r="E86" s="5"/>
      <c r="F86" s="5"/>
      <c r="G86" s="5"/>
      <c r="H86" s="5"/>
      <c r="I86" s="8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8"/>
      <c r="X86" s="8"/>
      <c r="Y86" s="8"/>
      <c r="Z86" s="8"/>
      <c r="AA86" s="8"/>
      <c r="AB86" s="8"/>
      <c r="AC86" s="8"/>
      <c r="AD86" s="8"/>
      <c r="AE86" s="8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W86" s="12"/>
      <c r="AX86" s="12"/>
      <c r="AY86" s="12"/>
      <c r="AZ86" s="12"/>
      <c r="BA86" s="12"/>
      <c r="BB86" s="8"/>
      <c r="BC86" s="8"/>
      <c r="BD86" s="8"/>
      <c r="BE86" s="8"/>
      <c r="BF86" s="8"/>
      <c r="BG86" s="8"/>
      <c r="BH86" s="8"/>
      <c r="BI86" s="8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12"/>
      <c r="BZ86" s="12"/>
      <c r="CA86" s="12"/>
      <c r="CB86" s="12"/>
      <c r="CC86" s="12"/>
      <c r="CD86" s="5"/>
      <c r="CE86" s="8"/>
      <c r="CF86" s="8"/>
      <c r="CG86" s="8"/>
      <c r="CH86" s="8"/>
      <c r="CI86" s="8"/>
      <c r="CJ86" s="8"/>
      <c r="CK86" s="8"/>
      <c r="CL86" s="8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DA86" s="12"/>
      <c r="DF86" s="8"/>
      <c r="DG86" s="8"/>
    </row>
    <row r="87" spans="1:111">
      <c r="A87" s="5"/>
      <c r="B87" s="5"/>
      <c r="C87" s="5"/>
      <c r="D87" s="5"/>
      <c r="E87" s="5"/>
      <c r="F87" s="5"/>
      <c r="G87" s="5"/>
      <c r="H87" s="5"/>
      <c r="I87" s="8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8"/>
      <c r="X87" s="8"/>
      <c r="Y87" s="8"/>
      <c r="Z87" s="8"/>
      <c r="AA87" s="8"/>
      <c r="AB87" s="8"/>
      <c r="AC87" s="8"/>
      <c r="AD87" s="8"/>
      <c r="AE87" s="8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W87" s="12"/>
      <c r="AX87" s="12"/>
      <c r="AY87" s="12"/>
      <c r="AZ87" s="12"/>
      <c r="BA87" s="12"/>
      <c r="BB87" s="8"/>
      <c r="BC87" s="8"/>
      <c r="BD87" s="8"/>
      <c r="BE87" s="8"/>
      <c r="BF87" s="8"/>
      <c r="BG87" s="8"/>
      <c r="BH87" s="8"/>
      <c r="BI87" s="8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12"/>
      <c r="BZ87" s="12"/>
      <c r="CA87" s="12"/>
      <c r="CB87" s="12"/>
      <c r="CC87" s="12"/>
      <c r="CD87" s="5"/>
      <c r="CE87" s="8"/>
      <c r="CF87" s="8"/>
      <c r="CG87" s="8"/>
      <c r="CH87" s="8"/>
      <c r="CI87" s="8"/>
      <c r="CJ87" s="8"/>
      <c r="CK87" s="8"/>
      <c r="CL87" s="8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DA87" s="12"/>
      <c r="DF87" s="8"/>
      <c r="DG87" s="8"/>
    </row>
    <row r="88" spans="1:111">
      <c r="A88" s="5"/>
      <c r="B88" s="5"/>
      <c r="C88" s="5"/>
      <c r="D88" s="5"/>
      <c r="E88" s="5"/>
      <c r="F88" s="5"/>
      <c r="G88" s="5"/>
      <c r="H88" s="5"/>
      <c r="I88" s="8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8"/>
      <c r="X88" s="8"/>
      <c r="Y88" s="8"/>
      <c r="Z88" s="8"/>
      <c r="AA88" s="8"/>
      <c r="AB88" s="8"/>
      <c r="AC88" s="8"/>
      <c r="AD88" s="8"/>
      <c r="AE88" s="8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W88" s="12"/>
      <c r="AX88" s="12"/>
      <c r="AY88" s="12"/>
      <c r="AZ88" s="12"/>
      <c r="BA88" s="12"/>
      <c r="BB88" s="8"/>
      <c r="BC88" s="8"/>
      <c r="BD88" s="8"/>
      <c r="BE88" s="8"/>
      <c r="BF88" s="8"/>
      <c r="BG88" s="8"/>
      <c r="BH88" s="8"/>
      <c r="BI88" s="8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12"/>
      <c r="BZ88" s="12"/>
      <c r="CA88" s="12"/>
      <c r="CB88" s="12"/>
      <c r="CC88" s="12"/>
      <c r="CD88" s="5"/>
      <c r="CE88" s="8"/>
      <c r="CF88" s="8"/>
      <c r="CG88" s="8"/>
      <c r="CH88" s="8"/>
      <c r="CI88" s="8"/>
      <c r="CJ88" s="8"/>
      <c r="CK88" s="8"/>
      <c r="CL88" s="8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DA88" s="12"/>
      <c r="DF88" s="8"/>
      <c r="DG88" s="8"/>
    </row>
    <row r="89" spans="1:111">
      <c r="A89" s="5"/>
      <c r="B89" s="5"/>
      <c r="C89" s="5"/>
      <c r="D89" s="5"/>
      <c r="E89" s="5"/>
      <c r="F89" s="5"/>
      <c r="G89" s="5"/>
      <c r="H89" s="5"/>
      <c r="I89" s="8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8"/>
      <c r="X89" s="8"/>
      <c r="Y89" s="8"/>
      <c r="Z89" s="8"/>
      <c r="AA89" s="8"/>
      <c r="AB89" s="8"/>
      <c r="AC89" s="8"/>
      <c r="AD89" s="8"/>
      <c r="AE89" s="8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W89" s="12"/>
      <c r="AX89" s="12"/>
      <c r="AY89" s="12"/>
      <c r="AZ89" s="12"/>
      <c r="BA89" s="12"/>
      <c r="BB89" s="8"/>
      <c r="BC89" s="8"/>
      <c r="BD89" s="8"/>
      <c r="BE89" s="8"/>
      <c r="BF89" s="8"/>
      <c r="BG89" s="8"/>
      <c r="BH89" s="8"/>
      <c r="BI89" s="8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12"/>
      <c r="BZ89" s="12"/>
      <c r="CA89" s="12"/>
      <c r="CB89" s="12"/>
      <c r="CC89" s="12"/>
      <c r="CD89" s="5"/>
      <c r="CE89" s="8"/>
      <c r="CF89" s="8"/>
      <c r="CG89" s="8"/>
      <c r="CH89" s="8"/>
      <c r="CI89" s="8"/>
      <c r="CJ89" s="8"/>
      <c r="CK89" s="8"/>
      <c r="CL89" s="8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DA89" s="12"/>
      <c r="DF89" s="8"/>
      <c r="DG89" s="8"/>
    </row>
    <row r="90" spans="1:111">
      <c r="A90" s="5"/>
      <c r="B90" s="5"/>
      <c r="C90" s="5"/>
      <c r="D90" s="5"/>
      <c r="E90" s="5"/>
      <c r="F90" s="5"/>
      <c r="G90" s="5"/>
      <c r="H90" s="5"/>
      <c r="I90" s="8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8"/>
      <c r="X90" s="8"/>
      <c r="Y90" s="8"/>
      <c r="Z90" s="8"/>
      <c r="AA90" s="8"/>
      <c r="AB90" s="8"/>
      <c r="AC90" s="8"/>
      <c r="AD90" s="8"/>
      <c r="AE90" s="8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W90" s="12"/>
      <c r="AX90" s="12"/>
      <c r="AY90" s="12"/>
      <c r="AZ90" s="12"/>
      <c r="BA90" s="12"/>
      <c r="BB90" s="8"/>
      <c r="BC90" s="8"/>
      <c r="BD90" s="8"/>
      <c r="BE90" s="8"/>
      <c r="BF90" s="8"/>
      <c r="BG90" s="8"/>
      <c r="BH90" s="8"/>
      <c r="BI90" s="8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12"/>
      <c r="BZ90" s="12"/>
      <c r="CA90" s="12"/>
      <c r="CB90" s="12"/>
      <c r="CC90" s="12"/>
      <c r="CD90" s="5"/>
      <c r="CE90" s="8"/>
      <c r="CF90" s="8"/>
      <c r="CG90" s="8"/>
      <c r="CH90" s="8"/>
      <c r="CI90" s="8"/>
      <c r="CJ90" s="8"/>
      <c r="CK90" s="8"/>
      <c r="CL90" s="8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DA90" s="12"/>
      <c r="DF90" s="8"/>
      <c r="DG90" s="8"/>
    </row>
    <row r="91" spans="1:111">
      <c r="A91" s="5"/>
      <c r="B91" s="5"/>
      <c r="C91" s="5"/>
      <c r="D91" s="5"/>
      <c r="E91" s="5"/>
      <c r="F91" s="5"/>
      <c r="G91" s="5"/>
      <c r="H91" s="5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8"/>
      <c r="X91" s="8"/>
      <c r="Y91" s="8"/>
      <c r="Z91" s="8"/>
      <c r="AA91" s="8"/>
      <c r="AB91" s="8"/>
      <c r="AC91" s="8"/>
      <c r="AD91" s="8"/>
      <c r="AE91" s="8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W91" s="12"/>
      <c r="AX91" s="12"/>
      <c r="AY91" s="12"/>
      <c r="AZ91" s="12"/>
      <c r="BA91" s="12"/>
      <c r="BB91" s="8"/>
      <c r="BC91" s="8"/>
      <c r="BD91" s="8"/>
      <c r="BE91" s="8"/>
      <c r="BF91" s="8"/>
      <c r="BG91" s="8"/>
      <c r="BH91" s="8"/>
      <c r="BI91" s="8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12"/>
      <c r="BZ91" s="12"/>
      <c r="CA91" s="12"/>
      <c r="CB91" s="12"/>
      <c r="CC91" s="12"/>
      <c r="CD91" s="5"/>
      <c r="CE91" s="8"/>
      <c r="CF91" s="8"/>
      <c r="CG91" s="8"/>
      <c r="CH91" s="8"/>
      <c r="CI91" s="8"/>
      <c r="CJ91" s="8"/>
      <c r="CK91" s="8"/>
      <c r="CL91" s="8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DA91" s="12"/>
      <c r="DF91" s="8"/>
      <c r="DG91" s="8"/>
    </row>
    <row r="92" spans="1:111">
      <c r="A92" s="5"/>
      <c r="B92" s="5"/>
      <c r="C92" s="5"/>
      <c r="D92" s="5"/>
      <c r="E92" s="5"/>
      <c r="F92" s="5"/>
      <c r="G92" s="5"/>
      <c r="H92" s="5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8"/>
      <c r="X92" s="8"/>
      <c r="Y92" s="8"/>
      <c r="Z92" s="8"/>
      <c r="AA92" s="8"/>
      <c r="AB92" s="8"/>
      <c r="AC92" s="8"/>
      <c r="AD92" s="8"/>
      <c r="AE92" s="8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W92" s="12"/>
      <c r="AX92" s="12"/>
      <c r="AY92" s="12"/>
      <c r="AZ92" s="12"/>
      <c r="BA92" s="12"/>
      <c r="BB92" s="8"/>
      <c r="BC92" s="8"/>
      <c r="BD92" s="8"/>
      <c r="BE92" s="8"/>
      <c r="BF92" s="8"/>
      <c r="BG92" s="8"/>
      <c r="BH92" s="8"/>
      <c r="BI92" s="8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12"/>
      <c r="BZ92" s="12"/>
      <c r="CA92" s="12"/>
      <c r="CB92" s="12"/>
      <c r="CC92" s="12"/>
      <c r="CD92" s="5"/>
      <c r="CE92" s="8"/>
      <c r="CF92" s="8"/>
      <c r="CG92" s="8"/>
      <c r="CH92" s="8"/>
      <c r="CI92" s="8"/>
      <c r="CJ92" s="8"/>
      <c r="CK92" s="8"/>
      <c r="CL92" s="8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DA92" s="12"/>
      <c r="DF92" s="8"/>
      <c r="DG92" s="8"/>
    </row>
    <row r="93" spans="1:111">
      <c r="A93" s="5"/>
      <c r="B93" s="5"/>
      <c r="C93" s="5"/>
      <c r="D93" s="5"/>
      <c r="E93" s="5"/>
      <c r="F93" s="5"/>
      <c r="G93" s="5"/>
      <c r="H93" s="5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8"/>
      <c r="X93" s="8"/>
      <c r="Y93" s="8"/>
      <c r="Z93" s="8"/>
      <c r="AA93" s="8"/>
      <c r="AB93" s="8"/>
      <c r="AC93" s="8"/>
      <c r="AD93" s="8"/>
      <c r="AE93" s="8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W93" s="12"/>
      <c r="AX93" s="12"/>
      <c r="AY93" s="12"/>
      <c r="AZ93" s="12"/>
      <c r="BA93" s="12"/>
      <c r="BB93" s="8"/>
      <c r="BC93" s="8"/>
      <c r="BD93" s="8"/>
      <c r="BE93" s="8"/>
      <c r="BF93" s="8"/>
      <c r="BG93" s="8"/>
      <c r="BH93" s="8"/>
      <c r="BI93" s="8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12"/>
      <c r="BZ93" s="12"/>
      <c r="CA93" s="12"/>
      <c r="CB93" s="12"/>
      <c r="CC93" s="12"/>
      <c r="CD93" s="5"/>
      <c r="CE93" s="8"/>
      <c r="CF93" s="8"/>
      <c r="CG93" s="8"/>
      <c r="CH93" s="8"/>
      <c r="CI93" s="8"/>
      <c r="CJ93" s="8"/>
      <c r="CK93" s="8"/>
      <c r="CL93" s="8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DA93" s="12"/>
      <c r="DF93" s="8"/>
      <c r="DG93" s="8"/>
    </row>
    <row r="94" spans="1:111">
      <c r="A94" s="5"/>
      <c r="B94" s="5"/>
      <c r="C94" s="5"/>
      <c r="D94" s="5"/>
      <c r="E94" s="5"/>
      <c r="F94" s="5"/>
      <c r="G94" s="5"/>
      <c r="H94" s="5"/>
      <c r="I94" s="8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8"/>
      <c r="X94" s="8"/>
      <c r="Y94" s="8"/>
      <c r="Z94" s="8"/>
      <c r="AA94" s="8"/>
      <c r="AB94" s="8"/>
      <c r="AC94" s="8"/>
      <c r="AD94" s="8"/>
      <c r="AE94" s="8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W94" s="12"/>
      <c r="AX94" s="12"/>
      <c r="AY94" s="12"/>
      <c r="AZ94" s="12"/>
      <c r="BA94" s="12"/>
      <c r="BB94" s="8"/>
      <c r="BC94" s="8"/>
      <c r="BD94" s="8"/>
      <c r="BE94" s="8"/>
      <c r="BF94" s="8"/>
      <c r="BG94" s="8"/>
      <c r="BH94" s="8"/>
      <c r="BI94" s="8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12"/>
      <c r="BZ94" s="12"/>
      <c r="CA94" s="12"/>
      <c r="CB94" s="12"/>
      <c r="CC94" s="12"/>
      <c r="CD94" s="5"/>
      <c r="CE94" s="8"/>
      <c r="CF94" s="8"/>
      <c r="CG94" s="8"/>
      <c r="CH94" s="8"/>
      <c r="CI94" s="8"/>
      <c r="CJ94" s="8"/>
      <c r="CK94" s="8"/>
      <c r="CL94" s="8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DA94" s="12"/>
      <c r="DF94" s="8"/>
      <c r="DG94" s="8"/>
    </row>
    <row r="95" spans="1:111">
      <c r="A95" s="5"/>
      <c r="B95" s="5"/>
      <c r="C95" s="5"/>
      <c r="D95" s="5"/>
      <c r="E95" s="5"/>
      <c r="F95" s="5"/>
      <c r="G95" s="5"/>
      <c r="H95" s="5"/>
      <c r="I95" s="8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8"/>
      <c r="X95" s="8"/>
      <c r="Y95" s="8"/>
      <c r="Z95" s="8"/>
      <c r="AA95" s="8"/>
      <c r="AB95" s="8"/>
      <c r="AC95" s="8"/>
      <c r="AD95" s="8"/>
      <c r="AE95" s="8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W95" s="12"/>
      <c r="AX95" s="12"/>
      <c r="AY95" s="12"/>
      <c r="AZ95" s="12"/>
      <c r="BA95" s="12"/>
      <c r="BB95" s="8"/>
      <c r="BC95" s="8"/>
      <c r="BD95" s="8"/>
      <c r="BE95" s="8"/>
      <c r="BF95" s="8"/>
      <c r="BG95" s="8"/>
      <c r="BH95" s="8"/>
      <c r="BI95" s="8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12"/>
      <c r="BZ95" s="12"/>
      <c r="CA95" s="12"/>
      <c r="CB95" s="12"/>
      <c r="CC95" s="12"/>
      <c r="CD95" s="5"/>
      <c r="CE95" s="8"/>
      <c r="CF95" s="8"/>
      <c r="CG95" s="8"/>
      <c r="CH95" s="8"/>
      <c r="CI95" s="8"/>
      <c r="CJ95" s="8"/>
      <c r="CK95" s="8"/>
      <c r="CL95" s="8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DA95" s="12"/>
      <c r="DF95" s="8"/>
      <c r="DG95" s="8"/>
    </row>
    <row r="96" spans="1:111">
      <c r="A96" s="5"/>
      <c r="B96" s="5"/>
      <c r="C96" s="5"/>
      <c r="D96" s="5"/>
      <c r="E96" s="5"/>
      <c r="F96" s="5"/>
      <c r="G96" s="5"/>
      <c r="H96" s="5"/>
      <c r="I96" s="8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8"/>
      <c r="X96" s="8"/>
      <c r="Y96" s="8"/>
      <c r="Z96" s="8"/>
      <c r="AA96" s="8"/>
      <c r="AB96" s="8"/>
      <c r="AC96" s="8"/>
      <c r="AD96" s="8"/>
      <c r="AE96" s="8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W96" s="12"/>
      <c r="AX96" s="12"/>
      <c r="AY96" s="12"/>
      <c r="AZ96" s="12"/>
      <c r="BA96" s="12"/>
      <c r="BB96" s="8"/>
      <c r="BC96" s="8"/>
      <c r="BD96" s="8"/>
      <c r="BE96" s="8"/>
      <c r="BF96" s="8"/>
      <c r="BG96" s="8"/>
      <c r="BH96" s="8"/>
      <c r="BI96" s="8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12"/>
      <c r="BZ96" s="12"/>
      <c r="CA96" s="12"/>
      <c r="CB96" s="12"/>
      <c r="CC96" s="12"/>
      <c r="CD96" s="5"/>
      <c r="CE96" s="8"/>
      <c r="CF96" s="8"/>
      <c r="CG96" s="8"/>
      <c r="CH96" s="8"/>
      <c r="CI96" s="8"/>
      <c r="CJ96" s="8"/>
      <c r="CK96" s="8"/>
      <c r="CL96" s="8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DA96" s="12"/>
      <c r="DF96" s="8"/>
      <c r="DG96" s="8"/>
    </row>
    <row r="97" spans="1:111">
      <c r="A97" s="5"/>
      <c r="B97" s="5"/>
      <c r="C97" s="5"/>
      <c r="D97" s="5"/>
      <c r="E97" s="5"/>
      <c r="F97" s="5"/>
      <c r="G97" s="5"/>
      <c r="H97" s="5"/>
      <c r="I97" s="8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8"/>
      <c r="X97" s="8"/>
      <c r="Y97" s="8"/>
      <c r="Z97" s="8"/>
      <c r="AA97" s="8"/>
      <c r="AB97" s="8"/>
      <c r="AC97" s="8"/>
      <c r="AD97" s="8"/>
      <c r="AE97" s="8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W97" s="12"/>
      <c r="AX97" s="12"/>
      <c r="AY97" s="12"/>
      <c r="AZ97" s="12"/>
      <c r="BA97" s="12"/>
      <c r="BB97" s="8"/>
      <c r="BC97" s="8"/>
      <c r="BD97" s="8"/>
      <c r="BE97" s="8"/>
      <c r="BF97" s="8"/>
      <c r="BG97" s="8"/>
      <c r="BH97" s="8"/>
      <c r="BI97" s="8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12"/>
      <c r="BZ97" s="12"/>
      <c r="CA97" s="12"/>
      <c r="CB97" s="12"/>
      <c r="CC97" s="12"/>
      <c r="CD97" s="5"/>
      <c r="CE97" s="8"/>
      <c r="CF97" s="8"/>
      <c r="CG97" s="8"/>
      <c r="CH97" s="8"/>
      <c r="CI97" s="8"/>
      <c r="CJ97" s="8"/>
      <c r="CK97" s="8"/>
      <c r="CL97" s="8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DA97" s="12"/>
      <c r="DF97" s="8"/>
      <c r="DG97" s="8"/>
    </row>
    <row r="98" spans="1:111">
      <c r="A98" s="5"/>
      <c r="B98" s="5"/>
      <c r="C98" s="5"/>
      <c r="D98" s="5"/>
      <c r="E98" s="5"/>
      <c r="F98" s="5"/>
      <c r="G98" s="5"/>
      <c r="H98" s="5"/>
      <c r="I98" s="8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8"/>
      <c r="X98" s="8"/>
      <c r="Y98" s="8"/>
      <c r="Z98" s="8"/>
      <c r="AA98" s="8"/>
      <c r="AB98" s="8"/>
      <c r="AC98" s="8"/>
      <c r="AD98" s="8"/>
      <c r="AE98" s="8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W98" s="12"/>
      <c r="AX98" s="12"/>
      <c r="AY98" s="12"/>
      <c r="AZ98" s="12"/>
      <c r="BA98" s="12"/>
      <c r="BB98" s="8"/>
      <c r="BC98" s="8"/>
      <c r="BD98" s="8"/>
      <c r="BE98" s="8"/>
      <c r="BF98" s="8"/>
      <c r="BG98" s="8"/>
      <c r="BH98" s="8"/>
      <c r="BI98" s="8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12"/>
      <c r="BZ98" s="12"/>
      <c r="CA98" s="12"/>
      <c r="CB98" s="12"/>
      <c r="CC98" s="12"/>
      <c r="CD98" s="5"/>
      <c r="CE98" s="8"/>
      <c r="CF98" s="8"/>
      <c r="CG98" s="8"/>
      <c r="CH98" s="8"/>
      <c r="CI98" s="8"/>
      <c r="CJ98" s="8"/>
      <c r="CK98" s="8"/>
      <c r="CL98" s="8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DA98" s="12"/>
      <c r="DF98" s="8"/>
      <c r="DG98" s="8"/>
    </row>
    <row r="99" spans="1:111">
      <c r="A99" s="5"/>
      <c r="B99" s="5"/>
      <c r="C99" s="5"/>
      <c r="D99" s="5"/>
      <c r="E99" s="5"/>
      <c r="F99" s="5"/>
      <c r="G99" s="5"/>
      <c r="H99" s="5"/>
      <c r="I99" s="8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8"/>
      <c r="X99" s="8"/>
      <c r="Y99" s="8"/>
      <c r="Z99" s="8"/>
      <c r="AA99" s="8"/>
      <c r="AB99" s="8"/>
      <c r="AC99" s="8"/>
      <c r="AD99" s="8"/>
      <c r="AE99" s="8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W99" s="12"/>
      <c r="AX99" s="12"/>
      <c r="AY99" s="12"/>
      <c r="AZ99" s="12"/>
      <c r="BA99" s="12"/>
      <c r="BB99" s="8"/>
      <c r="BC99" s="8"/>
      <c r="BD99" s="8"/>
      <c r="BE99" s="8"/>
      <c r="BF99" s="8"/>
      <c r="BG99" s="8"/>
      <c r="BH99" s="8"/>
      <c r="BI99" s="8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12"/>
      <c r="BZ99" s="12"/>
      <c r="CA99" s="12"/>
      <c r="CB99" s="12"/>
      <c r="CC99" s="12"/>
      <c r="CD99" s="5"/>
      <c r="CE99" s="8"/>
      <c r="CF99" s="8"/>
      <c r="CG99" s="8"/>
      <c r="CH99" s="8"/>
      <c r="CI99" s="8"/>
      <c r="CJ99" s="8"/>
      <c r="CK99" s="8"/>
      <c r="CL99" s="8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DA99" s="12"/>
      <c r="DF99" s="8"/>
      <c r="DG99" s="8"/>
    </row>
    <row r="100" spans="1:111">
      <c r="A100" s="5"/>
      <c r="B100" s="5"/>
      <c r="C100" s="5"/>
      <c r="D100" s="5"/>
      <c r="E100" s="5"/>
      <c r="F100" s="5"/>
      <c r="G100" s="5"/>
      <c r="H100" s="5"/>
      <c r="I100" s="8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8"/>
      <c r="X100" s="8"/>
      <c r="Y100" s="8"/>
      <c r="Z100" s="8"/>
      <c r="AA100" s="8"/>
      <c r="AB100" s="8"/>
      <c r="AC100" s="8"/>
      <c r="AD100" s="8"/>
      <c r="AE100" s="8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W100" s="12"/>
      <c r="AX100" s="12"/>
      <c r="AY100" s="12"/>
      <c r="AZ100" s="12"/>
      <c r="BA100" s="12"/>
      <c r="BB100" s="8"/>
      <c r="BC100" s="8"/>
      <c r="BD100" s="8"/>
      <c r="BE100" s="8"/>
      <c r="BF100" s="8"/>
      <c r="BG100" s="8"/>
      <c r="BH100" s="8"/>
      <c r="BI100" s="8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12"/>
      <c r="BZ100" s="12"/>
      <c r="CA100" s="12"/>
      <c r="CB100" s="12"/>
      <c r="CC100" s="12"/>
      <c r="CD100" s="5"/>
      <c r="CE100" s="8"/>
      <c r="CF100" s="8"/>
      <c r="CG100" s="8"/>
      <c r="CH100" s="8"/>
      <c r="CI100" s="8"/>
      <c r="CJ100" s="8"/>
      <c r="CK100" s="8"/>
      <c r="CL100" s="8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DA100" s="12"/>
      <c r="DF100" s="8"/>
      <c r="DG100" s="8"/>
    </row>
    <row r="101" spans="1:111">
      <c r="A101" s="5"/>
      <c r="B101" s="5"/>
      <c r="C101" s="5"/>
      <c r="D101" s="5"/>
      <c r="E101" s="5"/>
      <c r="F101" s="5"/>
      <c r="G101" s="5"/>
      <c r="H101" s="5"/>
      <c r="I101" s="8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8"/>
      <c r="X101" s="8"/>
      <c r="Y101" s="8"/>
      <c r="Z101" s="8"/>
      <c r="AA101" s="8"/>
      <c r="AB101" s="8"/>
      <c r="AC101" s="8"/>
      <c r="AD101" s="8"/>
      <c r="AE101" s="8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W101" s="12"/>
      <c r="AX101" s="12"/>
      <c r="AY101" s="12"/>
      <c r="AZ101" s="12"/>
      <c r="BA101" s="12"/>
      <c r="BB101" s="8"/>
      <c r="BC101" s="8"/>
      <c r="BD101" s="8"/>
      <c r="BE101" s="8"/>
      <c r="BF101" s="8"/>
      <c r="BG101" s="8"/>
      <c r="BH101" s="8"/>
      <c r="BI101" s="8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12"/>
      <c r="BZ101" s="12"/>
      <c r="CA101" s="12"/>
      <c r="CB101" s="12"/>
      <c r="CC101" s="12"/>
      <c r="CD101" s="5"/>
      <c r="CE101" s="8"/>
      <c r="CF101" s="8"/>
      <c r="CG101" s="8"/>
      <c r="CH101" s="8"/>
      <c r="CI101" s="8"/>
      <c r="CJ101" s="8"/>
      <c r="CK101" s="8"/>
      <c r="CL101" s="8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DA101" s="12"/>
      <c r="DF101" s="8"/>
      <c r="DG101" s="8"/>
    </row>
    <row r="102" spans="1:111">
      <c r="A102" s="5"/>
      <c r="B102" s="5"/>
      <c r="C102" s="5"/>
      <c r="D102" s="5"/>
      <c r="E102" s="5"/>
      <c r="F102" s="5"/>
      <c r="G102" s="5"/>
      <c r="H102" s="5"/>
      <c r="I102" s="8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8"/>
      <c r="X102" s="8"/>
      <c r="Y102" s="8"/>
      <c r="Z102" s="8"/>
      <c r="AA102" s="8"/>
      <c r="AB102" s="8"/>
      <c r="AC102" s="8"/>
      <c r="AD102" s="8"/>
      <c r="AE102" s="8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W102" s="12"/>
      <c r="AX102" s="12"/>
      <c r="AY102" s="12"/>
      <c r="AZ102" s="12"/>
      <c r="BA102" s="12"/>
      <c r="BB102" s="8"/>
      <c r="BC102" s="8"/>
      <c r="BD102" s="8"/>
      <c r="BE102" s="8"/>
      <c r="BF102" s="8"/>
      <c r="BG102" s="8"/>
      <c r="BH102" s="8"/>
      <c r="BI102" s="8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12"/>
      <c r="BZ102" s="12"/>
      <c r="CA102" s="12"/>
      <c r="CB102" s="12"/>
      <c r="CC102" s="12"/>
      <c r="CD102" s="5"/>
      <c r="CE102" s="8"/>
      <c r="CF102" s="8"/>
      <c r="CG102" s="8"/>
      <c r="CH102" s="8"/>
      <c r="CI102" s="8"/>
      <c r="CJ102" s="8"/>
      <c r="CK102" s="8"/>
      <c r="CL102" s="8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DA102" s="12"/>
      <c r="DF102" s="8"/>
      <c r="DG102" s="8"/>
    </row>
    <row r="103" spans="1:111">
      <c r="A103" s="5"/>
      <c r="B103" s="5"/>
      <c r="C103" s="5"/>
      <c r="D103" s="5"/>
      <c r="E103" s="5"/>
      <c r="F103" s="5"/>
      <c r="G103" s="5"/>
      <c r="H103" s="5"/>
      <c r="I103" s="8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8"/>
      <c r="X103" s="8"/>
      <c r="Y103" s="8"/>
      <c r="Z103" s="8"/>
      <c r="AA103" s="8"/>
      <c r="AB103" s="8"/>
      <c r="AC103" s="8"/>
      <c r="AD103" s="8"/>
      <c r="AE103" s="8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W103" s="12"/>
      <c r="AX103" s="12"/>
      <c r="AY103" s="12"/>
      <c r="AZ103" s="12"/>
      <c r="BA103" s="12"/>
      <c r="BB103" s="8"/>
      <c r="BC103" s="8"/>
      <c r="BD103" s="8"/>
      <c r="BE103" s="8"/>
      <c r="BF103" s="8"/>
      <c r="BG103" s="8"/>
      <c r="BH103" s="8"/>
      <c r="BI103" s="8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12"/>
      <c r="BZ103" s="12"/>
      <c r="CA103" s="12"/>
      <c r="CB103" s="12"/>
      <c r="CC103" s="12"/>
      <c r="CD103" s="5"/>
      <c r="CE103" s="8"/>
      <c r="CF103" s="8"/>
      <c r="CG103" s="8"/>
      <c r="CH103" s="8"/>
      <c r="CI103" s="8"/>
      <c r="CJ103" s="8"/>
      <c r="CK103" s="8"/>
      <c r="CL103" s="8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DA103" s="12"/>
      <c r="DF103" s="8"/>
      <c r="DG103" s="8"/>
    </row>
    <row r="104" spans="1:111">
      <c r="A104" s="5"/>
      <c r="B104" s="5"/>
      <c r="C104" s="5"/>
      <c r="D104" s="5"/>
      <c r="E104" s="5"/>
      <c r="F104" s="5"/>
      <c r="G104" s="5"/>
      <c r="H104" s="5"/>
      <c r="I104" s="8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8"/>
      <c r="X104" s="8"/>
      <c r="Y104" s="8"/>
      <c r="Z104" s="8"/>
      <c r="AA104" s="8"/>
      <c r="AB104" s="8"/>
      <c r="AC104" s="8"/>
      <c r="AD104" s="8"/>
      <c r="AE104" s="8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W104" s="12"/>
      <c r="AX104" s="12"/>
      <c r="AY104" s="12"/>
      <c r="AZ104" s="12"/>
      <c r="BA104" s="12"/>
      <c r="BB104" s="8"/>
      <c r="BC104" s="8"/>
      <c r="BD104" s="8"/>
      <c r="BE104" s="8"/>
      <c r="BF104" s="8"/>
      <c r="BG104" s="8"/>
      <c r="BH104" s="8"/>
      <c r="BI104" s="8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12"/>
      <c r="BZ104" s="12"/>
      <c r="CA104" s="12"/>
      <c r="CB104" s="12"/>
      <c r="CC104" s="12"/>
      <c r="CD104" s="5"/>
      <c r="CE104" s="8"/>
      <c r="CF104" s="8"/>
      <c r="CG104" s="8"/>
      <c r="CH104" s="8"/>
      <c r="CI104" s="8"/>
      <c r="CJ104" s="8"/>
      <c r="CK104" s="8"/>
      <c r="CL104" s="8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DA104" s="12"/>
      <c r="DF104" s="8"/>
      <c r="DG104" s="8"/>
    </row>
    <row r="105" spans="1:111">
      <c r="A105" s="5"/>
      <c r="B105" s="5"/>
      <c r="C105" s="5"/>
      <c r="D105" s="5"/>
      <c r="E105" s="5"/>
      <c r="F105" s="5"/>
      <c r="G105" s="5"/>
      <c r="H105" s="5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8"/>
      <c r="X105" s="8"/>
      <c r="Y105" s="8"/>
      <c r="Z105" s="8"/>
      <c r="AA105" s="8"/>
      <c r="AB105" s="8"/>
      <c r="AC105" s="8"/>
      <c r="AD105" s="8"/>
      <c r="AE105" s="8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W105" s="12"/>
      <c r="AX105" s="12"/>
      <c r="AY105" s="12"/>
      <c r="AZ105" s="12"/>
      <c r="BA105" s="12"/>
      <c r="BB105" s="8"/>
      <c r="BC105" s="8"/>
      <c r="BD105" s="8"/>
      <c r="BE105" s="8"/>
      <c r="BF105" s="8"/>
      <c r="BG105" s="8"/>
      <c r="BH105" s="8"/>
      <c r="BI105" s="8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12"/>
      <c r="BZ105" s="12"/>
      <c r="CA105" s="12"/>
      <c r="CB105" s="12"/>
      <c r="CC105" s="12"/>
      <c r="CD105" s="5"/>
      <c r="CE105" s="8"/>
      <c r="CF105" s="8"/>
      <c r="CG105" s="8"/>
      <c r="CH105" s="8"/>
      <c r="CI105" s="8"/>
      <c r="CJ105" s="8"/>
      <c r="CK105" s="8"/>
      <c r="CL105" s="8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DA105" s="12"/>
      <c r="DF105" s="8"/>
      <c r="DG105" s="8"/>
    </row>
    <row r="106" spans="1:111">
      <c r="A106" s="5"/>
      <c r="B106" s="5"/>
      <c r="C106" s="5"/>
      <c r="D106" s="5"/>
      <c r="E106" s="5"/>
      <c r="F106" s="5"/>
      <c r="G106" s="5"/>
      <c r="H106" s="5"/>
      <c r="I106" s="8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8"/>
      <c r="X106" s="8"/>
      <c r="Y106" s="8"/>
      <c r="Z106" s="8"/>
      <c r="AA106" s="8"/>
      <c r="AB106" s="8"/>
      <c r="AC106" s="8"/>
      <c r="AD106" s="8"/>
      <c r="AE106" s="8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W106" s="12"/>
      <c r="AX106" s="12"/>
      <c r="AY106" s="12"/>
      <c r="AZ106" s="12"/>
      <c r="BA106" s="12"/>
      <c r="BB106" s="8"/>
      <c r="BC106" s="8"/>
      <c r="BD106" s="8"/>
      <c r="BE106" s="8"/>
      <c r="BF106" s="8"/>
      <c r="BG106" s="8"/>
      <c r="BH106" s="8"/>
      <c r="BI106" s="8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12"/>
      <c r="BZ106" s="12"/>
      <c r="CA106" s="12"/>
      <c r="CB106" s="12"/>
      <c r="CC106" s="12"/>
      <c r="CD106" s="5"/>
      <c r="CE106" s="8"/>
      <c r="CF106" s="8"/>
      <c r="CG106" s="8"/>
      <c r="CH106" s="8"/>
      <c r="CI106" s="8"/>
      <c r="CJ106" s="8"/>
      <c r="CK106" s="8"/>
      <c r="CL106" s="8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DA106" s="12"/>
      <c r="DF106" s="8"/>
      <c r="DG106" s="8"/>
    </row>
    <row r="107" spans="1:111">
      <c r="A107" s="5"/>
      <c r="B107" s="5"/>
      <c r="C107" s="5"/>
      <c r="D107" s="5"/>
      <c r="E107" s="5"/>
      <c r="F107" s="5"/>
      <c r="G107" s="5"/>
      <c r="H107" s="5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8"/>
      <c r="X107" s="8"/>
      <c r="Y107" s="8"/>
      <c r="Z107" s="8"/>
      <c r="AA107" s="8"/>
      <c r="AB107" s="8"/>
      <c r="AC107" s="8"/>
      <c r="AD107" s="8"/>
      <c r="AE107" s="8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W107" s="12"/>
      <c r="AX107" s="12"/>
      <c r="AY107" s="12"/>
      <c r="AZ107" s="12"/>
      <c r="BA107" s="12"/>
      <c r="BB107" s="8"/>
      <c r="BC107" s="8"/>
      <c r="BD107" s="8"/>
      <c r="BE107" s="8"/>
      <c r="BF107" s="8"/>
      <c r="BG107" s="8"/>
      <c r="BH107" s="8"/>
      <c r="BI107" s="8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12"/>
      <c r="BZ107" s="12"/>
      <c r="CA107" s="12"/>
      <c r="CB107" s="12"/>
      <c r="CC107" s="12"/>
      <c r="CD107" s="5"/>
      <c r="CE107" s="8"/>
      <c r="CF107" s="8"/>
      <c r="CG107" s="8"/>
      <c r="CH107" s="8"/>
      <c r="CI107" s="8"/>
      <c r="CJ107" s="8"/>
      <c r="CK107" s="8"/>
      <c r="CL107" s="8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DA107" s="12"/>
      <c r="DF107" s="8"/>
      <c r="DG107" s="8"/>
    </row>
    <row r="108" spans="1:111">
      <c r="A108" s="5"/>
      <c r="B108" s="5"/>
      <c r="C108" s="5"/>
      <c r="D108" s="5"/>
      <c r="E108" s="5"/>
      <c r="F108" s="5"/>
      <c r="G108" s="5"/>
      <c r="H108" s="5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8"/>
      <c r="X108" s="8"/>
      <c r="Y108" s="8"/>
      <c r="Z108" s="8"/>
      <c r="AA108" s="8"/>
      <c r="AB108" s="8"/>
      <c r="AC108" s="8"/>
      <c r="AD108" s="8"/>
      <c r="AE108" s="8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W108" s="12"/>
      <c r="AX108" s="12"/>
      <c r="AY108" s="12"/>
      <c r="AZ108" s="12"/>
      <c r="BA108" s="12"/>
      <c r="BB108" s="8"/>
      <c r="BC108" s="8"/>
      <c r="BD108" s="8"/>
      <c r="BE108" s="8"/>
      <c r="BF108" s="8"/>
      <c r="BG108" s="8"/>
      <c r="BH108" s="8"/>
      <c r="BI108" s="8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12"/>
      <c r="BZ108" s="12"/>
      <c r="CA108" s="12"/>
      <c r="CB108" s="12"/>
      <c r="CC108" s="12"/>
      <c r="CD108" s="5"/>
      <c r="CE108" s="8"/>
      <c r="CF108" s="8"/>
      <c r="CG108" s="8"/>
      <c r="CH108" s="8"/>
      <c r="CI108" s="8"/>
      <c r="CJ108" s="8"/>
      <c r="CK108" s="8"/>
      <c r="CL108" s="8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DA108" s="12"/>
      <c r="DF108" s="8"/>
      <c r="DG108" s="8"/>
    </row>
    <row r="109" spans="1:111">
      <c r="A109" s="5"/>
      <c r="B109" s="5"/>
      <c r="C109" s="5"/>
      <c r="D109" s="5"/>
      <c r="E109" s="5"/>
      <c r="F109" s="5"/>
      <c r="G109" s="5"/>
      <c r="H109" s="5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8"/>
      <c r="X109" s="8"/>
      <c r="Y109" s="8"/>
      <c r="Z109" s="8"/>
      <c r="AA109" s="8"/>
      <c r="AB109" s="8"/>
      <c r="AC109" s="8"/>
      <c r="AD109" s="8"/>
      <c r="AE109" s="8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W109" s="12"/>
      <c r="AX109" s="12"/>
      <c r="AY109" s="12"/>
      <c r="AZ109" s="12"/>
      <c r="BA109" s="12"/>
      <c r="BB109" s="8"/>
      <c r="BC109" s="8"/>
      <c r="BD109" s="8"/>
      <c r="BE109" s="8"/>
      <c r="BF109" s="8"/>
      <c r="BG109" s="8"/>
      <c r="BH109" s="8"/>
      <c r="BI109" s="8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12"/>
      <c r="BZ109" s="12"/>
      <c r="CA109" s="12"/>
      <c r="CB109" s="12"/>
      <c r="CC109" s="12"/>
      <c r="CD109" s="5"/>
      <c r="CE109" s="8"/>
      <c r="CF109" s="8"/>
      <c r="CG109" s="8"/>
      <c r="CH109" s="8"/>
      <c r="CI109" s="8"/>
      <c r="CJ109" s="8"/>
      <c r="CK109" s="8"/>
      <c r="CL109" s="8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DA109" s="12"/>
      <c r="DF109" s="8"/>
      <c r="DG109" s="8"/>
    </row>
    <row r="110" spans="1:111">
      <c r="A110" s="5"/>
      <c r="B110" s="5"/>
      <c r="C110" s="5"/>
      <c r="D110" s="5"/>
      <c r="E110" s="5"/>
      <c r="F110" s="5"/>
      <c r="G110" s="5"/>
      <c r="H110" s="5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8"/>
      <c r="X110" s="8"/>
      <c r="Y110" s="8"/>
      <c r="Z110" s="8"/>
      <c r="AA110" s="8"/>
      <c r="AB110" s="8"/>
      <c r="AC110" s="8"/>
      <c r="AD110" s="8"/>
      <c r="AE110" s="8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W110" s="12"/>
      <c r="AX110" s="12"/>
      <c r="AY110" s="12"/>
      <c r="AZ110" s="12"/>
      <c r="BA110" s="12"/>
      <c r="BB110" s="8"/>
      <c r="BC110" s="8"/>
      <c r="BD110" s="8"/>
      <c r="BE110" s="8"/>
      <c r="BF110" s="8"/>
      <c r="BG110" s="8"/>
      <c r="BH110" s="8"/>
      <c r="BI110" s="8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12"/>
      <c r="BZ110" s="12"/>
      <c r="CA110" s="12"/>
      <c r="CB110" s="12"/>
      <c r="CC110" s="12"/>
      <c r="CD110" s="5"/>
      <c r="CE110" s="8"/>
      <c r="CF110" s="8"/>
      <c r="CG110" s="8"/>
      <c r="CH110" s="8"/>
      <c r="CI110" s="8"/>
      <c r="CJ110" s="8"/>
      <c r="CK110" s="8"/>
      <c r="CL110" s="8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DA110" s="12"/>
      <c r="DF110" s="8"/>
      <c r="DG110" s="8"/>
    </row>
    <row r="111" spans="1:111">
      <c r="A111" s="5"/>
      <c r="B111" s="5"/>
      <c r="C111" s="5"/>
      <c r="D111" s="5"/>
      <c r="E111" s="5"/>
      <c r="F111" s="5"/>
      <c r="G111" s="5"/>
      <c r="H111" s="5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8"/>
      <c r="X111" s="8"/>
      <c r="Y111" s="8"/>
      <c r="Z111" s="8"/>
      <c r="AA111" s="8"/>
      <c r="AB111" s="8"/>
      <c r="AC111" s="8"/>
      <c r="AD111" s="8"/>
      <c r="AE111" s="8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W111" s="12"/>
      <c r="AX111" s="12"/>
      <c r="AY111" s="12"/>
      <c r="AZ111" s="12"/>
      <c r="BA111" s="12"/>
      <c r="BB111" s="8"/>
      <c r="BC111" s="8"/>
      <c r="BD111" s="8"/>
      <c r="BE111" s="8"/>
      <c r="BF111" s="8"/>
      <c r="BG111" s="8"/>
      <c r="BH111" s="8"/>
      <c r="BI111" s="8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12"/>
      <c r="BZ111" s="12"/>
      <c r="CA111" s="12"/>
      <c r="CB111" s="12"/>
      <c r="CC111" s="12"/>
      <c r="CD111" s="5"/>
      <c r="CE111" s="8"/>
      <c r="CF111" s="8"/>
      <c r="CG111" s="8"/>
      <c r="CH111" s="8"/>
      <c r="CI111" s="8"/>
      <c r="CJ111" s="8"/>
      <c r="CK111" s="8"/>
      <c r="CL111" s="8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DA111" s="12"/>
      <c r="DF111" s="8"/>
      <c r="DG111" s="8"/>
    </row>
    <row r="112" spans="1:111">
      <c r="A112" s="5"/>
      <c r="B112" s="5"/>
      <c r="C112" s="5"/>
      <c r="D112" s="5"/>
      <c r="E112" s="5"/>
      <c r="F112" s="5"/>
      <c r="G112" s="5"/>
      <c r="H112" s="5"/>
      <c r="I112" s="8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8"/>
      <c r="X112" s="8"/>
      <c r="Y112" s="8"/>
      <c r="Z112" s="8"/>
      <c r="AA112" s="8"/>
      <c r="AB112" s="8"/>
      <c r="AC112" s="8"/>
      <c r="AD112" s="8"/>
      <c r="AE112" s="8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W112" s="12"/>
      <c r="AX112" s="12"/>
      <c r="AY112" s="12"/>
      <c r="AZ112" s="12"/>
      <c r="BA112" s="12"/>
      <c r="BB112" s="8"/>
      <c r="BC112" s="8"/>
      <c r="BD112" s="8"/>
      <c r="BE112" s="8"/>
      <c r="BF112" s="8"/>
      <c r="BG112" s="8"/>
      <c r="BH112" s="8"/>
      <c r="BI112" s="8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12"/>
      <c r="BZ112" s="12"/>
      <c r="CA112" s="12"/>
      <c r="CB112" s="12"/>
      <c r="CC112" s="12"/>
      <c r="CD112" s="5"/>
      <c r="CE112" s="8"/>
      <c r="CF112" s="8"/>
      <c r="CG112" s="8"/>
      <c r="CH112" s="8"/>
      <c r="CI112" s="8"/>
      <c r="CJ112" s="8"/>
      <c r="CK112" s="8"/>
      <c r="CL112" s="8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DA112" s="12"/>
      <c r="DF112" s="8"/>
      <c r="DG112" s="8"/>
    </row>
    <row r="113" spans="1:111">
      <c r="A113" s="5"/>
      <c r="B113" s="5"/>
      <c r="C113" s="5"/>
      <c r="D113" s="5"/>
      <c r="E113" s="5"/>
      <c r="F113" s="5"/>
      <c r="G113" s="5"/>
      <c r="H113" s="5"/>
      <c r="I113" s="8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8"/>
      <c r="X113" s="8"/>
      <c r="Y113" s="8"/>
      <c r="Z113" s="8"/>
      <c r="AA113" s="8"/>
      <c r="AB113" s="8"/>
      <c r="AC113" s="8"/>
      <c r="AD113" s="8"/>
      <c r="AE113" s="8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W113" s="12"/>
      <c r="AX113" s="12"/>
      <c r="AY113" s="12"/>
      <c r="AZ113" s="12"/>
      <c r="BA113" s="12"/>
      <c r="BB113" s="8"/>
      <c r="BC113" s="8"/>
      <c r="BD113" s="8"/>
      <c r="BE113" s="8"/>
      <c r="BF113" s="8"/>
      <c r="BG113" s="8"/>
      <c r="BH113" s="8"/>
      <c r="BI113" s="8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12"/>
      <c r="BZ113" s="12"/>
      <c r="CA113" s="12"/>
      <c r="CB113" s="12"/>
      <c r="CC113" s="12"/>
      <c r="CD113" s="5"/>
      <c r="CE113" s="8"/>
      <c r="CF113" s="8"/>
      <c r="CG113" s="8"/>
      <c r="CH113" s="8"/>
      <c r="CI113" s="8"/>
      <c r="CJ113" s="8"/>
      <c r="CK113" s="8"/>
      <c r="CL113" s="8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DA113" s="12"/>
      <c r="DF113" s="8"/>
      <c r="DG113" s="8"/>
    </row>
    <row r="114" spans="1:111">
      <c r="A114" s="5"/>
      <c r="B114" s="5"/>
      <c r="C114" s="5"/>
      <c r="D114" s="5"/>
      <c r="E114" s="5"/>
      <c r="F114" s="5"/>
      <c r="G114" s="5"/>
      <c r="H114" s="5"/>
      <c r="I114" s="8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8"/>
      <c r="X114" s="8"/>
      <c r="Y114" s="8"/>
      <c r="Z114" s="8"/>
      <c r="AA114" s="8"/>
      <c r="AB114" s="8"/>
      <c r="AC114" s="8"/>
      <c r="AD114" s="8"/>
      <c r="AE114" s="8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W114" s="12"/>
      <c r="AX114" s="12"/>
      <c r="AY114" s="12"/>
      <c r="AZ114" s="12"/>
      <c r="BA114" s="12"/>
      <c r="BB114" s="8"/>
      <c r="BC114" s="8"/>
      <c r="BD114" s="8"/>
      <c r="BE114" s="8"/>
      <c r="BF114" s="8"/>
      <c r="BG114" s="8"/>
      <c r="BH114" s="8"/>
      <c r="BI114" s="8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12"/>
      <c r="BZ114" s="12"/>
      <c r="CA114" s="12"/>
      <c r="CB114" s="12"/>
      <c r="CC114" s="12"/>
      <c r="CD114" s="5"/>
      <c r="CE114" s="8"/>
      <c r="CF114" s="8"/>
      <c r="CG114" s="8"/>
      <c r="CH114" s="8"/>
      <c r="CI114" s="8"/>
      <c r="CJ114" s="8"/>
      <c r="CK114" s="8"/>
      <c r="CL114" s="8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DA114" s="12"/>
      <c r="DF114" s="8"/>
      <c r="DG114" s="8"/>
    </row>
    <row r="115" spans="1:111">
      <c r="A115" s="5"/>
      <c r="B115" s="5"/>
      <c r="C115" s="5"/>
      <c r="D115" s="5"/>
      <c r="E115" s="5"/>
      <c r="F115" s="5"/>
      <c r="G115" s="5"/>
      <c r="H115" s="5"/>
      <c r="I115" s="8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8"/>
      <c r="X115" s="8"/>
      <c r="Y115" s="8"/>
      <c r="Z115" s="8"/>
      <c r="AA115" s="8"/>
      <c r="AB115" s="8"/>
      <c r="AC115" s="8"/>
      <c r="AD115" s="8"/>
      <c r="AE115" s="8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W115" s="12"/>
      <c r="AX115" s="12"/>
      <c r="AY115" s="12"/>
      <c r="AZ115" s="12"/>
      <c r="BA115" s="12"/>
      <c r="BB115" s="8"/>
      <c r="BC115" s="8"/>
      <c r="BD115" s="8"/>
      <c r="BE115" s="8"/>
      <c r="BF115" s="8"/>
      <c r="BG115" s="8"/>
      <c r="BH115" s="8"/>
      <c r="BI115" s="8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12"/>
      <c r="BZ115" s="12"/>
      <c r="CA115" s="12"/>
      <c r="CB115" s="12"/>
      <c r="CC115" s="12"/>
      <c r="CD115" s="5"/>
      <c r="CE115" s="8"/>
      <c r="CF115" s="8"/>
      <c r="CG115" s="8"/>
      <c r="CH115" s="8"/>
      <c r="CI115" s="8"/>
      <c r="CJ115" s="8"/>
      <c r="CK115" s="8"/>
      <c r="CL115" s="8"/>
      <c r="CM115" s="5"/>
      <c r="CN115" s="5"/>
      <c r="CO115" s="5"/>
      <c r="CP115" s="5"/>
      <c r="CQ115" s="5"/>
      <c r="CR115" s="5"/>
      <c r="CS115" s="13"/>
      <c r="CT115" s="13"/>
      <c r="CU115" s="13"/>
      <c r="CV115" s="13"/>
      <c r="CW115" s="13"/>
      <c r="DA115" s="12"/>
      <c r="DF115" s="8"/>
      <c r="DG115" s="8"/>
    </row>
  </sheetData>
  <phoneticPr fontId="9" type="noConversion"/>
  <pageMargins left="0.5" right="0.5" top="0.5" bottom="0.55000000000000004" header="0.5" footer="0.5"/>
  <pageSetup scale="75" orientation="landscape" verticalDpi="300" r:id="rId1"/>
  <headerFooter alignWithMargins="0">
    <oddFooter>&amp;LSREB Fact Book 1996/1997&amp;CUPDATE&amp;R&amp;D</oddFooter>
  </headerFooter>
  <colBreaks count="2" manualBreakCount="2">
    <brk id="31" max="26" man="1"/>
    <brk id="61" max="2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Y68"/>
  <sheetViews>
    <sheetView showGridLines="0" zoomScale="85" zoomScaleNormal="75" zoomScaleSheetLayoutView="85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A43" sqref="A43:XFD43"/>
    </sheetView>
  </sheetViews>
  <sheetFormatPr defaultRowHeight="12.75"/>
  <cols>
    <col min="1" max="1" width="13.7109375" style="23" customWidth="1"/>
    <col min="2" max="13" width="9.140625" style="71"/>
    <col min="14" max="25" width="9.140625" style="37"/>
  </cols>
  <sheetData>
    <row r="1" spans="1:25">
      <c r="A1" s="28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5">
      <c r="A2" s="316" t="s">
        <v>138</v>
      </c>
      <c r="B2" s="317"/>
      <c r="C2" s="317"/>
      <c r="D2" s="317"/>
      <c r="E2" s="125"/>
      <c r="F2" s="125"/>
      <c r="G2" s="125"/>
      <c r="H2" s="125"/>
      <c r="I2" s="125"/>
      <c r="J2" s="125"/>
      <c r="K2" s="125"/>
      <c r="L2" s="125"/>
      <c r="M2" s="125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s="132" customFormat="1">
      <c r="A3" s="126"/>
      <c r="B3" s="127" t="s">
        <v>46</v>
      </c>
      <c r="C3" s="127"/>
      <c r="D3" s="127"/>
      <c r="E3" s="127"/>
      <c r="F3" s="127"/>
      <c r="G3" s="128"/>
      <c r="H3" s="128"/>
      <c r="I3" s="128"/>
      <c r="J3" s="128"/>
      <c r="K3" s="128"/>
      <c r="L3" s="128"/>
      <c r="M3" s="128"/>
      <c r="N3" s="129" t="s">
        <v>47</v>
      </c>
      <c r="O3" s="130"/>
      <c r="P3" s="130"/>
      <c r="Q3" s="130"/>
      <c r="R3" s="130"/>
      <c r="S3" s="131"/>
      <c r="T3" s="131"/>
      <c r="U3" s="131"/>
      <c r="V3" s="131"/>
      <c r="W3" s="131"/>
      <c r="X3" s="131"/>
      <c r="Y3" s="131"/>
    </row>
    <row r="4" spans="1:25" s="123" customFormat="1">
      <c r="A4" s="42"/>
      <c r="B4" s="108" t="s">
        <v>54</v>
      </c>
      <c r="C4" s="108" t="s">
        <v>59</v>
      </c>
      <c r="D4" s="108" t="s">
        <v>62</v>
      </c>
      <c r="E4" s="108" t="s">
        <v>71</v>
      </c>
      <c r="F4" s="108" t="s">
        <v>113</v>
      </c>
      <c r="G4" s="108" t="s">
        <v>117</v>
      </c>
      <c r="H4" s="108" t="s">
        <v>124</v>
      </c>
      <c r="I4" s="108" t="s">
        <v>127</v>
      </c>
      <c r="J4" s="108" t="s">
        <v>131</v>
      </c>
      <c r="K4" s="108" t="s">
        <v>130</v>
      </c>
      <c r="L4" s="108" t="s">
        <v>135</v>
      </c>
      <c r="M4" s="277" t="s">
        <v>136</v>
      </c>
      <c r="N4" s="109" t="s">
        <v>54</v>
      </c>
      <c r="O4" s="108" t="s">
        <v>59</v>
      </c>
      <c r="P4" s="108" t="s">
        <v>62</v>
      </c>
      <c r="Q4" s="108" t="s">
        <v>71</v>
      </c>
      <c r="R4" s="108" t="s">
        <v>113</v>
      </c>
      <c r="S4" s="108" t="s">
        <v>117</v>
      </c>
      <c r="T4" s="108" t="s">
        <v>124</v>
      </c>
      <c r="U4" s="108" t="s">
        <v>127</v>
      </c>
      <c r="V4" s="121" t="s">
        <v>131</v>
      </c>
      <c r="W4" s="121" t="s">
        <v>130</v>
      </c>
      <c r="X4" s="121" t="s">
        <v>135</v>
      </c>
      <c r="Y4" s="278" t="s">
        <v>136</v>
      </c>
    </row>
    <row r="5" spans="1:25">
      <c r="A5" s="5" t="str">
        <f>+DATA!A6</f>
        <v>50 States and D.C.</v>
      </c>
      <c r="B5" s="73">
        <f>+DATA!T6*($M$67/$B$67)</f>
        <v>68297.537863340549</v>
      </c>
      <c r="C5" s="73">
        <f>+DATA!U6*($M$67/$C$67)</f>
        <v>69152.748655020856</v>
      </c>
      <c r="D5" s="73">
        <f>+DATA!V6*($M$67/$D$67)</f>
        <v>66994.885105870868</v>
      </c>
      <c r="E5" s="73">
        <f>+DATA!W6*($M$67/$E$67)</f>
        <v>69637.327081412761</v>
      </c>
      <c r="F5" s="73">
        <f>+DATA!X6*($M$67/$F$67)</f>
        <v>68980.915949001181</v>
      </c>
      <c r="G5" s="73">
        <f>+DATA!Y6*($M$67/$G$67)</f>
        <v>66776.541832669318</v>
      </c>
      <c r="H5" s="73">
        <f>+DATA!Z6*($M$67/$H$67)</f>
        <v>62456.609998957181</v>
      </c>
      <c r="I5" s="73">
        <f>+DATA!AA6*($M$67/$I$67)</f>
        <v>60734.577637174494</v>
      </c>
      <c r="J5" s="73">
        <f>+DATA!AB6*($M$67/$J$67)</f>
        <v>60619.204288868845</v>
      </c>
      <c r="K5" s="73">
        <f>+DATA!AC6*($M$67/$K$67)</f>
        <v>61966.232785401735</v>
      </c>
      <c r="L5" s="73">
        <f>+DATA!AD6</f>
        <v>46387.167628138617</v>
      </c>
      <c r="M5" s="73">
        <f>+DATA!AE6*($M$67/$M$67)</f>
        <v>64199.610721133955</v>
      </c>
      <c r="N5" s="95" t="s">
        <v>42</v>
      </c>
      <c r="O5" s="78"/>
      <c r="P5" s="78"/>
      <c r="Q5" s="78"/>
      <c r="R5" s="78">
        <f>+DATA!CE6*($M$67/$F$67)</f>
        <v>53134.23113493454</v>
      </c>
      <c r="S5" s="73" t="s">
        <v>42</v>
      </c>
      <c r="T5" s="73">
        <f>+DATA!CG6*($M$67/$H$67)</f>
        <v>45950.980202315441</v>
      </c>
      <c r="U5" s="73">
        <f>+DATA!CH6*($M$67/$I$67)</f>
        <v>65121.605948468488</v>
      </c>
      <c r="V5" s="73">
        <f>+DATA!CI6*($M$67/$J$67)</f>
        <v>64502.026193230697</v>
      </c>
      <c r="W5" s="73">
        <f>+DATA!CJ6*($M$67/$K$67)</f>
        <v>65287.641114702768</v>
      </c>
      <c r="X5" s="73">
        <f>+DATA!CK6*($M$67/$L$67)</f>
        <v>0</v>
      </c>
      <c r="Y5" s="73">
        <f>+DATA!CL6*($M$67/$M$67)</f>
        <v>46405.328715981355</v>
      </c>
    </row>
    <row r="6" spans="1:25">
      <c r="A6" s="53" t="str">
        <f>+DATA!A7</f>
        <v>West</v>
      </c>
      <c r="B6" s="73">
        <f>+DATA!T7*($M$67/$B$67)</f>
        <v>79403.015233415237</v>
      </c>
      <c r="C6" s="73">
        <f>+DATA!U7*($M$67/$C$67)</f>
        <v>81046.538234483683</v>
      </c>
      <c r="D6" s="73">
        <f>+DATA!V7*($M$67/$D$67)</f>
        <v>79548.907858684048</v>
      </c>
      <c r="E6" s="73">
        <f>+DATA!W7*($M$67/$E$67)</f>
        <v>82115.746594314813</v>
      </c>
      <c r="F6" s="96">
        <f>+DATA!X7*($M$67/$F$67)</f>
        <v>81443.544090787822</v>
      </c>
      <c r="G6" s="73">
        <f>+DATA!Y7*($M$67/$G$67)</f>
        <v>78629.673306772907</v>
      </c>
      <c r="H6" s="73">
        <f>+DATA!Z7*($M$67/$H$67)</f>
        <v>71581.882262628802</v>
      </c>
      <c r="I6" s="73">
        <f>+DATA!AA7*($M$67/$I$67)</f>
        <v>69690.700645522738</v>
      </c>
      <c r="J6" s="73">
        <f>+DATA!AB7*($M$67/$J$67)</f>
        <v>69642.001209904323</v>
      </c>
      <c r="K6" s="73">
        <f>+DATA!AC7*($M$67/$K$67)</f>
        <v>71460.580272231397</v>
      </c>
      <c r="L6" s="96" t="str">
        <f>+DATA!AD7</f>
        <v>NA</v>
      </c>
      <c r="M6" s="96">
        <f>+DATA!AE7*($M$67/$M$67)</f>
        <v>73086.65126140666</v>
      </c>
      <c r="N6" s="90"/>
      <c r="O6" s="98"/>
      <c r="P6" s="98"/>
      <c r="Q6" s="98"/>
      <c r="R6" s="78">
        <f>+DATA!CE7*($M$67/$F$67)</f>
        <v>63419.88921658101</v>
      </c>
      <c r="S6" s="96"/>
      <c r="T6" s="96" t="str">
        <f>+DATA!CG7</f>
        <v>NA</v>
      </c>
      <c r="U6" s="73">
        <f>+DATA!CH7*($M$67/$I$67)</f>
        <v>69678.365028579006</v>
      </c>
      <c r="V6" s="73">
        <f>+DATA!CI7*($M$67/$J$67)</f>
        <v>69254.778588038447</v>
      </c>
      <c r="W6" s="73">
        <f>+DATA!CJ7*($M$67/$K$67)</f>
        <v>71733.726107668146</v>
      </c>
      <c r="X6" s="73">
        <f>+DATA!CK7*($M$67/$L$67)</f>
        <v>94244.566541729524</v>
      </c>
      <c r="Y6" s="96">
        <f>+DATA!CL7*($M$67/$M$67)</f>
        <v>97596.031764705884</v>
      </c>
    </row>
    <row r="7" spans="1:25">
      <c r="A7" s="53" t="str">
        <f>+DATA!A8</f>
        <v>Midwest</v>
      </c>
      <c r="B7" s="73">
        <f>+DATA!T8*($M$67/$B$67)</f>
        <v>68157.853562653559</v>
      </c>
      <c r="C7" s="73">
        <f>+DATA!U8*($M$67/$C$67)</f>
        <v>68640.031624738462</v>
      </c>
      <c r="D7" s="73">
        <f>+DATA!V8*($M$67/$D$67)</f>
        <v>66582.422016271667</v>
      </c>
      <c r="E7" s="73">
        <f>+DATA!W8*($M$67/$E$67)</f>
        <v>69735.146043854445</v>
      </c>
      <c r="F7" s="96">
        <f>+DATA!X8*($M$67/$F$67)</f>
        <v>69657.752102196479</v>
      </c>
      <c r="G7" s="73">
        <f>+DATA!Y8*($M$67/$G$67)</f>
        <v>68045.513944223101</v>
      </c>
      <c r="H7" s="73">
        <f>+DATA!Z8*($M$67/$H$67)</f>
        <v>64884.644009056778</v>
      </c>
      <c r="I7" s="73">
        <f>+DATA!AA8*($M$67/$I$67)</f>
        <v>62574.55537732449</v>
      </c>
      <c r="J7" s="73">
        <f>+DATA!AB8*($M$67/$J$67)</f>
        <v>62072.955376145888</v>
      </c>
      <c r="K7" s="73">
        <f>+DATA!AC8*($M$67/$K$67)</f>
        <v>64255.473792676145</v>
      </c>
      <c r="L7" s="96" t="str">
        <f>+DATA!AD8</f>
        <v>NA</v>
      </c>
      <c r="M7" s="96">
        <f>+DATA!AE8*($M$67/$M$67)</f>
        <v>66708.312714241198</v>
      </c>
      <c r="N7" s="90"/>
      <c r="O7" s="98"/>
      <c r="P7" s="98"/>
      <c r="Q7" s="98"/>
      <c r="R7" s="78">
        <f>+DATA!CE8*($M$67/$F$67)</f>
        <v>55968.317064220188</v>
      </c>
      <c r="S7" s="96"/>
      <c r="T7" s="73">
        <f>+DATA!CG8*($M$67/$H$67)</f>
        <v>55762.762380291693</v>
      </c>
      <c r="U7" s="73">
        <f>+DATA!CH8*($M$67/$I$67)</f>
        <v>70853.920548100461</v>
      </c>
      <c r="V7" s="73">
        <f>+DATA!CI8*($M$67/$J$67)</f>
        <v>70939.403299051279</v>
      </c>
      <c r="W7" s="73">
        <f>+DATA!CJ8*($M$67/$K$67)</f>
        <v>72378.309716207572</v>
      </c>
      <c r="X7" s="73">
        <f>+DATA!CK8*($M$67/$L$67)</f>
        <v>0</v>
      </c>
      <c r="Y7" s="96">
        <f>+DATA!CL8*($M$67/$M$67)</f>
        <v>43693.5</v>
      </c>
    </row>
    <row r="8" spans="1:25">
      <c r="A8" s="53" t="str">
        <f>+DATA!A9</f>
        <v>Northeast</v>
      </c>
      <c r="B8" s="73">
        <f>+DATA!T9*($M$67/$B$67)</f>
        <v>73923.585257985265</v>
      </c>
      <c r="C8" s="73">
        <f>+DATA!U9*($M$67/$C$67)</f>
        <v>73838.349449734727</v>
      </c>
      <c r="D8" s="73">
        <f>+DATA!V9*($M$67/$D$67)</f>
        <v>71984.130175720129</v>
      </c>
      <c r="E8" s="73">
        <f>+DATA!W9*($M$67/$E$67)</f>
        <v>74871.292129738911</v>
      </c>
      <c r="F8" s="96">
        <f>+DATA!X9*($M$67/$F$67)</f>
        <v>74700.074663909239</v>
      </c>
      <c r="G8" s="73">
        <f>+DATA!Y9*($M$67/$G$67)</f>
        <v>73261.195219123503</v>
      </c>
      <c r="H8" s="73">
        <f>+DATA!Z9*($M$67/$H$67)</f>
        <v>64668.849823966622</v>
      </c>
      <c r="I8" s="73">
        <f>+DATA!AA9*($M$67/$I$67)</f>
        <v>64433.351345089519</v>
      </c>
      <c r="J8" s="73">
        <f>+DATA!AB9*($M$67/$J$67)</f>
        <v>66245.481498850771</v>
      </c>
      <c r="K8" s="73">
        <f>+DATA!AC9*($M$67/$K$67)</f>
        <v>67886.515155960704</v>
      </c>
      <c r="L8" s="96" t="str">
        <f>+DATA!AD9</f>
        <v>NA</v>
      </c>
      <c r="M8" s="96">
        <f>+DATA!AE9*($M$67/$M$67)</f>
        <v>69299.368453509349</v>
      </c>
      <c r="N8" s="90"/>
      <c r="O8" s="98"/>
      <c r="P8" s="98"/>
      <c r="Q8" s="98"/>
      <c r="R8" s="78" t="str">
        <f>+DATA!CE9</f>
        <v>NA</v>
      </c>
      <c r="S8" s="96"/>
      <c r="T8" s="96" t="str">
        <f>+DATA!CG9</f>
        <v>NA</v>
      </c>
      <c r="U8" s="73">
        <f>+DATA!CH9*($M$67/$I$67)</f>
        <v>66899.084929872159</v>
      </c>
      <c r="V8" s="73">
        <f>+DATA!CI9*($M$67/$J$67)</f>
        <v>63905.241303985429</v>
      </c>
      <c r="W8" s="73">
        <f>+DATA!CJ9*($M$67/$K$67)</f>
        <v>66510.968974975491</v>
      </c>
      <c r="X8" s="73">
        <f>+DATA!CK9*($M$67/$L$67)</f>
        <v>0</v>
      </c>
      <c r="Y8" s="96" t="str">
        <f>+DATA!CL9</f>
        <v>NA</v>
      </c>
    </row>
    <row r="9" spans="1:25">
      <c r="A9" s="5" t="str">
        <f>+DATA!A10</f>
        <v>SREB</v>
      </c>
      <c r="B9" s="73">
        <f>+DATA!T10*($M$67/$B$67)</f>
        <v>58270.43342838953</v>
      </c>
      <c r="C9" s="73">
        <f>+DATA!U10*($M$67/$C$67)</f>
        <v>58985.794655011283</v>
      </c>
      <c r="D9" s="73">
        <f>+DATA!V10*($M$67/$D$67)</f>
        <v>57251.701024347371</v>
      </c>
      <c r="E9" s="73">
        <f>+DATA!W10*($M$67/$E$67)</f>
        <v>58723.972151384914</v>
      </c>
      <c r="F9" s="73">
        <f>+DATA!X10*($M$67/$F$67)</f>
        <v>58032.319642830633</v>
      </c>
      <c r="G9" s="73">
        <f>+DATA!Y10*($M$67/$G$67)</f>
        <v>56170.819226388405</v>
      </c>
      <c r="H9" s="73">
        <f>+DATA!Z10*($M$67/$H$67)</f>
        <v>54698.52038943534</v>
      </c>
      <c r="I9" s="73">
        <f>+DATA!AA10*($M$67/$I$67)</f>
        <v>54658.759258606595</v>
      </c>
      <c r="J9" s="73">
        <f>+DATA!AB10*($M$67/$J$67)</f>
        <v>53519.797081111145</v>
      </c>
      <c r="K9" s="73">
        <f>+DATA!AC10*($M$67/$K$67)</f>
        <v>53977.372191322429</v>
      </c>
      <c r="L9" s="73">
        <f>+DATA!AD10</f>
        <v>46387.167628138617</v>
      </c>
      <c r="M9" s="73">
        <f>+DATA!AE10*($M$67/$M$67)</f>
        <v>54681.072198038353</v>
      </c>
      <c r="N9" s="89">
        <f>+DATA!CA10*($M$67/$B$67)</f>
        <v>51173.710016117067</v>
      </c>
      <c r="O9" s="78">
        <f>+DATA!CB10*($M$67/$C$67)</f>
        <v>51482.634588811627</v>
      </c>
      <c r="P9" s="78">
        <f>+DATA!CC10*($M$67/$D$67)</f>
        <v>48782.414690002479</v>
      </c>
      <c r="Q9" s="78">
        <f>+DATA!CD10*($M$67/$E$67)</f>
        <v>50744.559552250154</v>
      </c>
      <c r="R9" s="78">
        <f>+DATA!CE10*($M$67/$F$67)</f>
        <v>50102.761960642412</v>
      </c>
      <c r="S9" s="73">
        <f>+DATA!CF10*($M$67/$G$67)</f>
        <v>48350.606938557081</v>
      </c>
      <c r="T9" s="73">
        <f>+DATA!CG10*($M$67/$H$67)</f>
        <v>45017.643201480561</v>
      </c>
      <c r="U9" s="73">
        <f>+DATA!CH10*($M$67/$I$67)</f>
        <v>44052.053859604675</v>
      </c>
      <c r="V9" s="73">
        <f>+DATA!CI10*($M$67/$J$67)</f>
        <v>41283.953862417642</v>
      </c>
      <c r="W9" s="73">
        <f>+DATA!CJ10*($M$67/$K$67)</f>
        <v>40789.485577383006</v>
      </c>
      <c r="X9" s="73">
        <f>+DATA!CK10*($M$67/$L$67)</f>
        <v>0</v>
      </c>
      <c r="Y9" s="73">
        <f>+DATA!CL10*($M$67/$M$67)</f>
        <v>41489.640681991688</v>
      </c>
    </row>
    <row r="10" spans="1:25">
      <c r="A10" s="5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89"/>
      <c r="O10" s="78"/>
      <c r="P10" s="78"/>
      <c r="Q10" s="78"/>
      <c r="R10" s="78"/>
      <c r="S10" s="73"/>
      <c r="T10" s="73"/>
      <c r="U10" s="73"/>
      <c r="V10" s="73"/>
      <c r="W10" s="73"/>
      <c r="X10" s="73"/>
      <c r="Y10" s="73"/>
    </row>
    <row r="11" spans="1:25" ht="15.75" customHeight="1">
      <c r="A11" s="5" t="str">
        <f>+DATA!A12</f>
        <v>Alabama</v>
      </c>
      <c r="B11" s="73">
        <f>+DATA!T12*($M$67/$B$67)</f>
        <v>59561.561026280557</v>
      </c>
      <c r="C11" s="73">
        <f>+DATA!U12*($M$67/$C$67)</f>
        <v>62507.013098652511</v>
      </c>
      <c r="D11" s="73">
        <f>+DATA!V12*($M$67/$D$67)</f>
        <v>59064.920441184615</v>
      </c>
      <c r="E11" s="73">
        <f>+DATA!W12*($M$67/$E$67)</f>
        <v>60714.426646855201</v>
      </c>
      <c r="F11" s="73">
        <f>+DATA!X12*($M$67/$F$67)</f>
        <v>59536.867285852939</v>
      </c>
      <c r="G11" s="73">
        <f>+DATA!Y12*($M$67/$G$67)</f>
        <v>57611.362433822964</v>
      </c>
      <c r="H11" s="73">
        <f>+DATA!Z12*($M$67/$H$67)</f>
        <v>57458.249113070458</v>
      </c>
      <c r="I11" s="73">
        <f>+DATA!AA12*($M$67/$I$67)</f>
        <v>55065.384525458605</v>
      </c>
      <c r="J11" s="73">
        <f>+DATA!AB12*($M$67/$J$67)</f>
        <v>54555.535956306201</v>
      </c>
      <c r="K11" s="73">
        <f>+DATA!AC12*($M$67/$K$67)</f>
        <v>52653.00080154257</v>
      </c>
      <c r="L11" s="73">
        <f>+DATA!AD12</f>
        <v>51617.529069767443</v>
      </c>
      <c r="M11" s="73">
        <f>+DATA!AE12*($M$67/$M$67)</f>
        <v>53386.606969205837</v>
      </c>
      <c r="N11" s="89">
        <f>+DATA!CA12*($M$67/$B$67)</f>
        <v>62017.720432852453</v>
      </c>
      <c r="O11" s="78">
        <f>+DATA!CB12*($M$67/$C$67)</f>
        <v>63157.144850230652</v>
      </c>
      <c r="P11" s="78">
        <f>+DATA!CC12*($M$67/$D$67)</f>
        <v>62504.529693719647</v>
      </c>
      <c r="Q11" s="78">
        <f>+DATA!CD12*($M$67/$E$67)</f>
        <v>61015.834033433013</v>
      </c>
      <c r="R11" s="78">
        <f>+DATA!CE12*($M$67/$F$67)</f>
        <v>59989.345578401051</v>
      </c>
      <c r="S11" s="73">
        <f>+DATA!CF12*($M$67/$G$67)</f>
        <v>57552.458402331606</v>
      </c>
      <c r="T11" s="73">
        <f>+DATA!CG12*($M$67/$H$67)</f>
        <v>54231.546172772469</v>
      </c>
      <c r="U11" s="73">
        <f>+DATA!CH12*($M$67/$I$67)</f>
        <v>59041.437616238713</v>
      </c>
      <c r="V11" s="73">
        <f>+DATA!CI12*($M$67/$J$67)</f>
        <v>53864.620190114772</v>
      </c>
      <c r="W11" s="73">
        <f>+DATA!CJ12*($M$67/$K$67)</f>
        <v>53549.29000032226</v>
      </c>
      <c r="X11" s="73" t="e">
        <f>+DATA!CK12*($M$67/$L$67)</f>
        <v>#VALUE!</v>
      </c>
      <c r="Y11" s="78">
        <f>+DATA!CL12*($M$67/$M$67)</f>
        <v>52518.762836185822</v>
      </c>
    </row>
    <row r="12" spans="1:25">
      <c r="A12" s="5" t="str">
        <f>+DATA!A13</f>
        <v>Arkansas</v>
      </c>
      <c r="B12" s="73">
        <f>+DATA!T13*($M$67/$B$67)</f>
        <v>51311.041080702737</v>
      </c>
      <c r="C12" s="73">
        <f>+DATA!U13*($M$67/$C$67)</f>
        <v>51727.059961501072</v>
      </c>
      <c r="D12" s="73">
        <f>+DATA!V13*($M$67/$D$67)</f>
        <v>47151.386217718609</v>
      </c>
      <c r="E12" s="73">
        <f>+DATA!W13*($M$67/$E$67)</f>
        <v>49500.90632469971</v>
      </c>
      <c r="F12" s="73">
        <f>+DATA!X13*($M$67/$F$67)</f>
        <v>48933.205218927134</v>
      </c>
      <c r="G12" s="73">
        <f>+DATA!Y13*($M$67/$G$67)</f>
        <v>47677.954450336598</v>
      </c>
      <c r="H12" s="73">
        <f>+DATA!Z13*($M$67/$H$67)</f>
        <v>46429.238786388079</v>
      </c>
      <c r="I12" s="73">
        <f>+DATA!AA13*($M$67/$I$67)</f>
        <v>45947.546663562476</v>
      </c>
      <c r="J12" s="73">
        <f>+DATA!AB13*($M$67/$J$67)</f>
        <v>45412.907639887555</v>
      </c>
      <c r="K12" s="73">
        <f>+DATA!AC13*($M$67/$K$67)</f>
        <v>45962.821478285863</v>
      </c>
      <c r="L12" s="73">
        <f>+DATA!AD13</f>
        <v>41733.331669865649</v>
      </c>
      <c r="M12" s="73">
        <f>+DATA!AE13*($M$67/$M$67)</f>
        <v>45327.931346661637</v>
      </c>
      <c r="N12" s="89"/>
      <c r="O12" s="78"/>
      <c r="P12" s="78"/>
      <c r="Q12" s="78"/>
      <c r="R12" s="78"/>
      <c r="S12" s="73"/>
      <c r="T12" s="73"/>
      <c r="U12" s="73"/>
      <c r="V12" s="73"/>
      <c r="W12" s="73"/>
      <c r="X12" s="73" t="e">
        <f>+DATA!CK13*($M$67/$L$67)</f>
        <v>#VALUE!</v>
      </c>
      <c r="Y12" s="78" t="str">
        <f>+DATA!CL13</f>
        <v>NA</v>
      </c>
    </row>
    <row r="13" spans="1:25">
      <c r="A13" s="5" t="str">
        <f>+DATA!A14</f>
        <v>Delaware</v>
      </c>
      <c r="B13" s="73">
        <f>+DATA!T14*($M$67/$B$67)</f>
        <v>75375.079267447043</v>
      </c>
      <c r="C13" s="73">
        <f>+DATA!U14*($M$67/$C$67)</f>
        <v>74941.060589673973</v>
      </c>
      <c r="D13" s="73">
        <f>+DATA!V14*($M$67/$D$67)</f>
        <v>71023.148289949793</v>
      </c>
      <c r="E13" s="73">
        <f>+DATA!W14*($M$67/$E$67)</f>
        <v>71348.306231340015</v>
      </c>
      <c r="F13" s="73">
        <f>+DATA!X14*($M$67/$F$67)</f>
        <v>71648.266851330278</v>
      </c>
      <c r="G13" s="73">
        <f>+DATA!Y14*($M$67/$G$67)</f>
        <v>69535.186227647107</v>
      </c>
      <c r="H13" s="73">
        <f>+DATA!Z14*($M$67/$H$67)</f>
        <v>73523.57582861319</v>
      </c>
      <c r="I13" s="73">
        <f>+DATA!AA14*($M$67/$I$67)</f>
        <v>63256.676772984873</v>
      </c>
      <c r="J13" s="73">
        <f>+DATA!AB14*($M$67/$J$67)</f>
        <v>59913.083813003585</v>
      </c>
      <c r="K13" s="73">
        <f>+DATA!AC14*($M$67/$K$67)</f>
        <v>63011.105796026255</v>
      </c>
      <c r="L13" s="73" t="str">
        <f>+DATA!AD14</f>
        <v>NA</v>
      </c>
      <c r="M13" s="73">
        <f>+DATA!AE14*($M$67/$M$67)</f>
        <v>63505.970021413283</v>
      </c>
      <c r="N13" s="89"/>
      <c r="O13" s="78"/>
      <c r="P13" s="78"/>
      <c r="Q13" s="78"/>
      <c r="R13" s="78"/>
      <c r="S13" s="73"/>
      <c r="T13" s="73"/>
      <c r="U13" s="73"/>
      <c r="V13" s="73"/>
      <c r="W13" s="73"/>
      <c r="X13" s="73" t="e">
        <f>+DATA!CK14*($M$67/$L$67)</f>
        <v>#VALUE!</v>
      </c>
      <c r="Y13" s="78" t="str">
        <f>+DATA!CL14</f>
        <v>NA</v>
      </c>
    </row>
    <row r="14" spans="1:25">
      <c r="A14" s="5" t="str">
        <f>+DATA!A15</f>
        <v>Florida</v>
      </c>
      <c r="B14" s="73">
        <f>+DATA!T15*($M$67/$B$67)</f>
        <v>61418.728388892152</v>
      </c>
      <c r="C14" s="73">
        <f>+DATA!U15*($M$67/$C$67)</f>
        <v>62356.279389324707</v>
      </c>
      <c r="D14" s="73">
        <f>+DATA!V15*($M$67/$D$67)</f>
        <v>59567.630135135136</v>
      </c>
      <c r="E14" s="73">
        <f>+DATA!W15*($M$67/$E$67)</f>
        <v>60944.87671215587</v>
      </c>
      <c r="F14" s="73">
        <f>+DATA!X15*($M$67/$F$67)</f>
        <v>60912.440944187525</v>
      </c>
      <c r="G14" s="73">
        <f>+DATA!Y15*($M$67/$G$67)</f>
        <v>59152.689400542266</v>
      </c>
      <c r="H14" s="73">
        <f>+DATA!Z15*($M$67/$H$67)</f>
        <v>58929.820160370051</v>
      </c>
      <c r="I14" s="73">
        <f>+DATA!AA15*($M$67/$I$67)</f>
        <v>58376.677496098491</v>
      </c>
      <c r="J14" s="73">
        <f>+DATA!AB15*($M$67/$J$67)</f>
        <v>57248.263795363586</v>
      </c>
      <c r="K14" s="73">
        <f>+DATA!AC15*($M$67/$K$67)</f>
        <v>58263.743706204681</v>
      </c>
      <c r="L14" s="73">
        <f>+DATA!AD15</f>
        <v>50693.433027522937</v>
      </c>
      <c r="M14" s="73">
        <f>+DATA!AE15*($M$67/$M$67)</f>
        <v>57858.900778483003</v>
      </c>
      <c r="N14" s="89"/>
      <c r="O14" s="78"/>
      <c r="P14" s="78"/>
      <c r="Q14" s="78"/>
      <c r="R14" s="78"/>
      <c r="S14" s="73"/>
      <c r="T14" s="73"/>
      <c r="U14" s="73"/>
      <c r="V14" s="73"/>
      <c r="W14" s="73"/>
      <c r="X14" s="73" t="e">
        <f>+DATA!CK15*($M$67/$L$67)</f>
        <v>#VALUE!</v>
      </c>
      <c r="Y14" s="78" t="str">
        <f>+DATA!CL15</f>
        <v>NA</v>
      </c>
    </row>
    <row r="15" spans="1:25">
      <c r="A15" s="16" t="str">
        <f>+DATA!A16</f>
        <v>Georgia</v>
      </c>
      <c r="B15" s="73">
        <f>+DATA!T16*($M$67/$B$67)</f>
        <v>54651.550481429622</v>
      </c>
      <c r="C15" s="73">
        <f>+DATA!U16*($M$67/$C$67)</f>
        <v>54766.945272638353</v>
      </c>
      <c r="D15" s="73">
        <f>+DATA!V16*($M$67/$D$67)</f>
        <v>53182.014217945129</v>
      </c>
      <c r="E15" s="73">
        <f>+DATA!W16*($M$67/$E$67)</f>
        <v>54736.971744301547</v>
      </c>
      <c r="F15" s="73">
        <f>+DATA!X16*($M$67/$F$67)</f>
        <v>53869.19940036114</v>
      </c>
      <c r="G15" s="73">
        <f>+DATA!Y16*($M$67/$G$67)</f>
        <v>50588.69550778695</v>
      </c>
      <c r="H15" s="73">
        <f>+DATA!Z16*($M$67/$H$67)</f>
        <v>50719.090694140832</v>
      </c>
      <c r="I15" s="73">
        <f>+DATA!AA16*($M$67/$I$67)</f>
        <v>48862.821926868783</v>
      </c>
      <c r="J15" s="73">
        <f>+DATA!AB16*($M$67/$J$67)</f>
        <v>43071.99409416665</v>
      </c>
      <c r="K15" s="73">
        <f>+DATA!AC16*($M$67/$K$67)</f>
        <v>43546.276564267129</v>
      </c>
      <c r="L15" s="97">
        <f>+DATA!AD16</f>
        <v>41721.627009646298</v>
      </c>
      <c r="M15" s="97">
        <f>+DATA!AE16*($M$67/$M$67)</f>
        <v>44345.195445609439</v>
      </c>
      <c r="N15" s="89">
        <f>+DATA!CA16*($M$67/$B$67)</f>
        <v>51416.917107347275</v>
      </c>
      <c r="O15" s="78">
        <f>+DATA!CB16*($M$67/$C$67)</f>
        <v>51513.727703771794</v>
      </c>
      <c r="P15" s="78">
        <f>+DATA!CC16*($M$67/$D$67)</f>
        <v>49202.439268538248</v>
      </c>
      <c r="Q15" s="78">
        <f>+DATA!CD16*($M$67/$E$67)</f>
        <v>51004.621111838234</v>
      </c>
      <c r="R15" s="78">
        <f>+DATA!CE16*($M$67/$F$67)</f>
        <v>50558.685318362339</v>
      </c>
      <c r="S15" s="73">
        <f>+DATA!CF16*($M$67/$G$67)</f>
        <v>48427.888520914938</v>
      </c>
      <c r="T15" s="73">
        <f>+DATA!CG16*($M$67/$H$67)</f>
        <v>44333.303052268762</v>
      </c>
      <c r="U15" s="73">
        <f>+DATA!CH16*($M$67/$I$67)</f>
        <v>42485.621635015763</v>
      </c>
      <c r="V15" s="73">
        <f>+DATA!CI16*($M$67/$J$67)</f>
        <v>41119.96898002032</v>
      </c>
      <c r="W15" s="73">
        <f>+DATA!CJ16*($M$67/$K$67)</f>
        <v>41034.955365437243</v>
      </c>
      <c r="X15" s="73" t="e">
        <f>+DATA!CK16*($M$67/$L$67)</f>
        <v>#VALUE!</v>
      </c>
      <c r="Y15" s="78">
        <f>+DATA!CL16*($M$67/$M$67)</f>
        <v>40692.530249607262</v>
      </c>
    </row>
    <row r="16" spans="1:25">
      <c r="A16" s="5" t="str">
        <f>+DATA!A17</f>
        <v>Kentucky</v>
      </c>
      <c r="B16" s="73">
        <f>+DATA!T17*($M$67/$B$67)</f>
        <v>57892.582037449705</v>
      </c>
      <c r="C16" s="73">
        <f>+DATA!U17*($M$67/$C$67)</f>
        <v>57809.672881011407</v>
      </c>
      <c r="D16" s="73">
        <f>+DATA!V17*($M$67/$D$67)</f>
        <v>54618.023468152525</v>
      </c>
      <c r="E16" s="73">
        <f>+DATA!W17*($M$67/$E$67)</f>
        <v>55569.778399473653</v>
      </c>
      <c r="F16" s="73">
        <f>+DATA!X17*($M$67/$F$67)</f>
        <v>54578.593328327901</v>
      </c>
      <c r="G16" s="73">
        <f>+DATA!Y17*($M$67/$G$67)</f>
        <v>53471.537263267375</v>
      </c>
      <c r="H16" s="73">
        <f>+DATA!Z17*($M$67/$H$67)</f>
        <v>46900.539906759295</v>
      </c>
      <c r="I16" s="73">
        <f>+DATA!AA17*($M$67/$I$67)</f>
        <v>48229.491636414081</v>
      </c>
      <c r="J16" s="73">
        <f>+DATA!AB17*($M$67/$J$67)</f>
        <v>47378.646765624297</v>
      </c>
      <c r="K16" s="73">
        <f>+DATA!AC17*($M$67/$K$67)</f>
        <v>48122.484820379825</v>
      </c>
      <c r="L16" s="73">
        <f>+DATA!AD17</f>
        <v>53701.96946564885</v>
      </c>
      <c r="M16" s="73">
        <f>+DATA!AE17*($M$67/$M$67)</f>
        <v>53290.406779661018</v>
      </c>
      <c r="N16" s="89">
        <f>+DATA!CA17*($M$67/$B$67)</f>
        <v>53270.1786590107</v>
      </c>
      <c r="O16" s="78">
        <f>+DATA!CB17*($M$67/$C$67)</f>
        <v>52311.285691290512</v>
      </c>
      <c r="P16" s="78">
        <f>+DATA!CC17*($M$67/$D$67)</f>
        <v>49298.046698763639</v>
      </c>
      <c r="Q16" s="78">
        <f>+DATA!CD17*($M$67/$E$67)</f>
        <v>50399.141935660358</v>
      </c>
      <c r="R16" s="78">
        <f>+DATA!CE17*($M$67/$F$67)</f>
        <v>49495.049280585299</v>
      </c>
      <c r="S16" s="73">
        <f>+DATA!CF17*($M$67/$G$67)</f>
        <v>48292.71114896558</v>
      </c>
      <c r="T16" s="73">
        <f>+DATA!CG17*($M$67/$H$67)</f>
        <v>43460.188312474347</v>
      </c>
      <c r="U16" s="73">
        <f>+DATA!CH17*($M$67/$I$67)</f>
        <v>42991.601035548716</v>
      </c>
      <c r="V16" s="73">
        <f>+DATA!CI17*($M$67/$J$67)</f>
        <v>42249.370011239931</v>
      </c>
      <c r="W16" s="73">
        <f>+DATA!CJ17*($M$67/$K$67)</f>
        <v>42691.355340318085</v>
      </c>
      <c r="X16" s="73" t="e">
        <f>+DATA!CK17*($M$67/$L$67)</f>
        <v>#VALUE!</v>
      </c>
      <c r="Y16" s="78">
        <f>+DATA!CL17*($M$67/$M$67)</f>
        <v>47600.67836990596</v>
      </c>
    </row>
    <row r="17" spans="1:25">
      <c r="A17" s="5" t="str">
        <f>+DATA!A18</f>
        <v>Louisiana</v>
      </c>
      <c r="B17" s="73">
        <f>+DATA!T18*($M$67/$B$67)</f>
        <v>54739.501391650672</v>
      </c>
      <c r="C17" s="73">
        <f>+DATA!U18*($M$67/$C$67)</f>
        <v>59279.14184656705</v>
      </c>
      <c r="D17" s="73">
        <f>+DATA!V18*($M$67/$D$67)</f>
        <v>56842.204308027773</v>
      </c>
      <c r="E17" s="73">
        <f>+DATA!W18*($M$67/$E$67)</f>
        <v>57491.148936382931</v>
      </c>
      <c r="F17" s="73">
        <f>+DATA!X18*($M$67/$F$67)</f>
        <v>56077.325965910662</v>
      </c>
      <c r="G17" s="73">
        <f>+DATA!Y18*($M$67/$G$67)</f>
        <v>54402.217855497533</v>
      </c>
      <c r="H17" s="73">
        <f>+DATA!Z18*($M$67/$H$67)</f>
        <v>45356.869289863527</v>
      </c>
      <c r="I17" s="73">
        <f>+DATA!AA18*($M$67/$I$67)</f>
        <v>45871.181051425585</v>
      </c>
      <c r="J17" s="73">
        <f>+DATA!AB18*($M$67/$J$67)</f>
        <v>45065.434093514472</v>
      </c>
      <c r="K17" s="73">
        <f>+DATA!AC18*($M$67/$K$67)</f>
        <v>45279.88995783421</v>
      </c>
      <c r="L17" s="73">
        <f>+DATA!AD18</f>
        <v>43843.877505567929</v>
      </c>
      <c r="M17" s="73">
        <f>+DATA!AE18*($M$67/$M$67)</f>
        <v>45120.192761757309</v>
      </c>
      <c r="N17" s="89">
        <f>+DATA!CA18*($M$67/$B$67)</f>
        <v>45835.409004014022</v>
      </c>
      <c r="O17" s="78">
        <f>+DATA!CB18*($M$67/$C$67)</f>
        <v>46531.588981877256</v>
      </c>
      <c r="P17" s="78">
        <f>+DATA!CC18*($M$67/$D$67)</f>
        <v>39600.303532874233</v>
      </c>
      <c r="Q17" s="78">
        <f>+DATA!CD18*($M$67/$E$67)</f>
        <v>45586.353147555463</v>
      </c>
      <c r="R17" s="78">
        <f>+DATA!CE18*($M$67/$F$67)</f>
        <v>43868.974598374836</v>
      </c>
      <c r="S17" s="73">
        <f>+DATA!CF18*($M$67/$G$67)</f>
        <v>41179.223148569996</v>
      </c>
      <c r="T17" s="73">
        <f>+DATA!CG18*($M$67/$H$67)</f>
        <v>41248.775152575981</v>
      </c>
      <c r="U17" s="73">
        <f>+DATA!CH18*($M$67/$I$67)</f>
        <v>38916.607675241074</v>
      </c>
      <c r="V17" s="73">
        <f>+DATA!CI18*($M$67/$J$67)</f>
        <v>38218.386833527693</v>
      </c>
      <c r="W17" s="73">
        <f>+DATA!CJ18*($M$67/$K$67)</f>
        <v>38030.373001855965</v>
      </c>
      <c r="X17" s="73" t="e">
        <f>+DATA!CK18*($M$67/$L$67)</f>
        <v>#VALUE!</v>
      </c>
      <c r="Y17" s="78">
        <f>+DATA!CL18*($M$67/$M$67)</f>
        <v>40799.500827814576</v>
      </c>
    </row>
    <row r="18" spans="1:25">
      <c r="A18" s="5" t="str">
        <f>+DATA!A19</f>
        <v>Maryland</v>
      </c>
      <c r="B18" s="73">
        <f>+DATA!T19*($M$67/$B$67)</f>
        <v>73772.507959236929</v>
      </c>
      <c r="C18" s="73">
        <f>+DATA!U19*($M$67/$C$67)</f>
        <v>74200.548892432504</v>
      </c>
      <c r="D18" s="73">
        <f>+DATA!V19*($M$67/$D$67)</f>
        <v>72286.794996298093</v>
      </c>
      <c r="E18" s="73">
        <f>+DATA!W19*($M$67/$E$67)</f>
        <v>75037.293551757131</v>
      </c>
      <c r="F18" s="73">
        <f>+DATA!X19*($M$67/$F$67)</f>
        <v>73827.552174225842</v>
      </c>
      <c r="G18" s="73">
        <f>+DATA!Y19*($M$67/$G$67)</f>
        <v>71613.622464842148</v>
      </c>
      <c r="H18" s="73">
        <f>+DATA!Z19*($M$67/$H$67)</f>
        <v>64104.919279888498</v>
      </c>
      <c r="I18" s="73">
        <f>+DATA!AA19*($M$67/$I$67)</f>
        <v>64814.158553606263</v>
      </c>
      <c r="J18" s="73">
        <f>+DATA!AB19*($M$67/$J$67)</f>
        <v>63569.560526952198</v>
      </c>
      <c r="K18" s="73">
        <f>+DATA!AC19*($M$67/$K$67)</f>
        <v>65508.012078778796</v>
      </c>
      <c r="L18" s="73">
        <f>+DATA!AD19</f>
        <v>55319.31578947368</v>
      </c>
      <c r="M18" s="73">
        <f>+DATA!AE19*($M$67/$M$67)</f>
        <v>66377.249729945994</v>
      </c>
      <c r="N18" s="89"/>
      <c r="O18" s="78"/>
      <c r="P18" s="78"/>
      <c r="Q18" s="78"/>
      <c r="R18" s="78"/>
      <c r="S18" s="73"/>
      <c r="T18" s="73"/>
      <c r="U18" s="73"/>
      <c r="V18" s="73"/>
      <c r="W18" s="73"/>
      <c r="X18" s="73" t="e">
        <f>+DATA!CK19*($M$67/$L$67)</f>
        <v>#VALUE!</v>
      </c>
      <c r="Y18" s="78" t="str">
        <f>+DATA!CL19</f>
        <v>NA</v>
      </c>
    </row>
    <row r="19" spans="1:25">
      <c r="A19" s="5" t="str">
        <f>+DATA!A20</f>
        <v>Mississippi</v>
      </c>
      <c r="B19" s="73">
        <f>+DATA!T20*($M$67/$B$67)</f>
        <v>54019.468398793411</v>
      </c>
      <c r="C19" s="73">
        <f>+DATA!U20*($M$67/$C$67)</f>
        <v>53628.181302960082</v>
      </c>
      <c r="D19" s="73">
        <f>+DATA!V20*($M$67/$D$67)</f>
        <v>53263.34201151946</v>
      </c>
      <c r="E19" s="73">
        <f>+DATA!W20*($M$67/$E$67)</f>
        <v>55478.508959063911</v>
      </c>
      <c r="F19" s="73">
        <f>+DATA!X20*($M$67/$F$67)</f>
        <v>55371.271129135777</v>
      </c>
      <c r="G19" s="73">
        <f>+DATA!Y20*($M$67/$G$67)</f>
        <v>54130.636110234336</v>
      </c>
      <c r="H19" s="73">
        <f>+DATA!Z20*($M$67/$H$67)</f>
        <v>51882.053616657024</v>
      </c>
      <c r="I19" s="73">
        <f>+DATA!AA20*($M$67/$I$67)</f>
        <v>51270.486763590241</v>
      </c>
      <c r="J19" s="73">
        <f>+DATA!AB20*($M$67/$J$67)</f>
        <v>49444.197697991796</v>
      </c>
      <c r="K19" s="73">
        <f>+DATA!AC20*($M$67/$K$67)</f>
        <v>47013.017295626683</v>
      </c>
      <c r="L19" s="73">
        <f>+DATA!AD20</f>
        <v>51485.919315403422</v>
      </c>
      <c r="M19" s="73">
        <f>+DATA!AE20*($M$67/$M$67)</f>
        <v>49526.935705620701</v>
      </c>
      <c r="N19" s="89"/>
      <c r="O19" s="78"/>
      <c r="P19" s="78"/>
      <c r="Q19" s="78"/>
      <c r="R19" s="78"/>
      <c r="S19" s="73"/>
      <c r="T19" s="73"/>
      <c r="U19" s="73"/>
      <c r="V19" s="73"/>
      <c r="W19" s="73"/>
      <c r="X19" s="73" t="e">
        <f>+DATA!CK20*($M$67/$L$67)</f>
        <v>#VALUE!</v>
      </c>
      <c r="Y19" s="78" t="str">
        <f>+DATA!CL20</f>
        <v>NA</v>
      </c>
    </row>
    <row r="20" spans="1:25">
      <c r="A20" s="5" t="str">
        <f>+DATA!A21</f>
        <v>North Carolina</v>
      </c>
      <c r="B20" s="73">
        <f>+DATA!T21*($M$67/$B$67)</f>
        <v>52939.719932743254</v>
      </c>
      <c r="C20" s="73">
        <f>+DATA!U21*($M$67/$C$67)</f>
        <v>54357.612391447139</v>
      </c>
      <c r="D20" s="73">
        <f>+DATA!V21*($M$67/$D$67)</f>
        <v>52958.609544517341</v>
      </c>
      <c r="E20" s="73">
        <f>+DATA!W21*($M$67/$E$67)</f>
        <v>53519.962046649904</v>
      </c>
      <c r="F20" s="73">
        <f>+DATA!X21*($M$67/$F$67)</f>
        <v>53097.112015558734</v>
      </c>
      <c r="G20" s="73">
        <f>+DATA!Y21*($M$67/$G$67)</f>
        <v>51227.269506068384</v>
      </c>
      <c r="H20" s="73">
        <f>+DATA!Z21*($M$67/$H$67)</f>
        <v>50498.739769133877</v>
      </c>
      <c r="I20" s="73">
        <f>+DATA!AA21*($M$67/$I$67)</f>
        <v>49683.54426224075</v>
      </c>
      <c r="J20" s="73">
        <f>+DATA!AB21*($M$67/$J$67)</f>
        <v>48991.115977952926</v>
      </c>
      <c r="K20" s="73">
        <f>+DATA!AC21*($M$67/$K$67)</f>
        <v>48572.652610410274</v>
      </c>
      <c r="L20" s="73">
        <f>+DATA!AD21</f>
        <v>45701.43972039473</v>
      </c>
      <c r="M20" s="73">
        <f>+DATA!AE21*($M$67/$M$67)</f>
        <v>49548.994984238394</v>
      </c>
      <c r="N20" s="89"/>
      <c r="O20" s="78"/>
      <c r="P20" s="78"/>
      <c r="Q20" s="78"/>
      <c r="R20" s="78"/>
      <c r="S20" s="73"/>
      <c r="T20" s="73"/>
      <c r="U20" s="73"/>
      <c r="V20" s="73"/>
      <c r="W20" s="73"/>
      <c r="X20" s="73" t="e">
        <f>+DATA!CK21*($M$67/$L$67)</f>
        <v>#VALUE!</v>
      </c>
      <c r="Y20" s="78" t="str">
        <f>+DATA!CL21</f>
        <v>NA</v>
      </c>
    </row>
    <row r="21" spans="1:25">
      <c r="A21" s="5" t="str">
        <f>+DATA!A22</f>
        <v>Oklahoma</v>
      </c>
      <c r="B21" s="73">
        <f>+DATA!T22*($M$67/$B$67)</f>
        <v>54069.15921042447</v>
      </c>
      <c r="C21" s="73">
        <f>+DATA!U22*($M$67/$C$67)</f>
        <v>53982.657969174783</v>
      </c>
      <c r="D21" s="73">
        <f>+DATA!V22*($M$67/$D$67)</f>
        <v>51060.458729544218</v>
      </c>
      <c r="E21" s="73">
        <f>+DATA!W22*($M$67/$E$67)</f>
        <v>55561.471527040922</v>
      </c>
      <c r="F21" s="73">
        <f>+DATA!X22*($M$67/$F$67)</f>
        <v>54433.052935345157</v>
      </c>
      <c r="G21" s="73">
        <f>+DATA!Y22*($M$67/$G$67)</f>
        <v>53431.449585249167</v>
      </c>
      <c r="H21" s="73">
        <f>+DATA!Z22*($M$67/$H$67)</f>
        <v>52889.984462904758</v>
      </c>
      <c r="I21" s="73">
        <f>+DATA!AA22*($M$67/$I$67)</f>
        <v>52793.850829634997</v>
      </c>
      <c r="J21" s="73">
        <f>+DATA!AB22*($M$67/$J$67)</f>
        <v>47024.750456081456</v>
      </c>
      <c r="K21" s="73">
        <f>+DATA!AC22*($M$67/$K$67)</f>
        <v>47154.313967234746</v>
      </c>
      <c r="L21" s="73">
        <f>+DATA!AD22</f>
        <v>38626.583428899081</v>
      </c>
      <c r="M21" s="73">
        <f>+DATA!AE22*($M$67/$M$67)</f>
        <v>46776.906682721252</v>
      </c>
      <c r="N21" s="89">
        <f>+DATA!CA22*($M$67/$B$67)</f>
        <v>55169.479975407412</v>
      </c>
      <c r="O21" s="78">
        <f>+DATA!CB22*($M$67/$C$67)</f>
        <v>55703.175213526454</v>
      </c>
      <c r="P21" s="78">
        <f>+DATA!CC22*($M$67/$D$67)</f>
        <v>54048.444630837999</v>
      </c>
      <c r="Q21" s="78">
        <f>+DATA!CD22*($M$67/$E$67)</f>
        <v>55377.751336151428</v>
      </c>
      <c r="R21" s="78">
        <f>+DATA!CE22*($M$67/$F$67)</f>
        <v>54892.233383092949</v>
      </c>
      <c r="S21" s="73">
        <f>+DATA!CF22*($M$67/$G$67)</f>
        <v>54051.234021432916</v>
      </c>
      <c r="T21" s="73">
        <f>+DATA!CG22*($M$67/$H$67)</f>
        <v>49424.547682459306</v>
      </c>
      <c r="U21" s="73">
        <f>+DATA!CH22*($M$67/$I$67)</f>
        <v>49579.765018412756</v>
      </c>
      <c r="V21" s="73" t="str">
        <f>+DATA!CI22</f>
        <v>NA</v>
      </c>
      <c r="W21" s="73">
        <f>+DATA!CJ22*($M$67/$K$67)</f>
        <v>33843.317972350233</v>
      </c>
      <c r="X21" s="73" t="e">
        <f>+DATA!CK22*($M$67/$L$67)</f>
        <v>#VALUE!</v>
      </c>
      <c r="Y21" s="78" t="str">
        <f>+DATA!CL22</f>
        <v>NA</v>
      </c>
    </row>
    <row r="22" spans="1:25">
      <c r="A22" s="5" t="str">
        <f>+DATA!A23</f>
        <v>South Carolina</v>
      </c>
      <c r="B22" s="73">
        <f>+DATA!T23*($M$67/$B$67)</f>
        <v>53812.214235725784</v>
      </c>
      <c r="C22" s="73">
        <f>+DATA!U23*($M$67/$C$67)</f>
        <v>54511.769584772956</v>
      </c>
      <c r="D22" s="73">
        <f>+DATA!V23*($M$67/$D$67)</f>
        <v>51702.315047244992</v>
      </c>
      <c r="E22" s="73">
        <f>+DATA!W23*($M$67/$E$67)</f>
        <v>52974.668683228629</v>
      </c>
      <c r="F22" s="73">
        <f>+DATA!X23*($M$67/$F$67)</f>
        <v>51904.207892985796</v>
      </c>
      <c r="G22" s="73">
        <f>+DATA!Y23*($M$67/$G$67)</f>
        <v>50297.218802373682</v>
      </c>
      <c r="H22" s="73">
        <f>+DATA!Z23*($M$67/$H$67)</f>
        <v>51260.705426857749</v>
      </c>
      <c r="I22" s="73">
        <f>+DATA!AA23*($M$67/$I$67)</f>
        <v>50091.198762942506</v>
      </c>
      <c r="J22" s="73">
        <f>+DATA!AB23*($M$67/$J$67)</f>
        <v>52390.992549419818</v>
      </c>
      <c r="K22" s="73">
        <f>+DATA!AC23*($M$67/$K$67)</f>
        <v>49917.657423022873</v>
      </c>
      <c r="L22" s="73">
        <f>+DATA!AD23</f>
        <v>49432.436812144209</v>
      </c>
      <c r="M22" s="73">
        <f>+DATA!AE23*($M$67/$M$67)</f>
        <v>49720.439785470502</v>
      </c>
      <c r="N22" s="89"/>
      <c r="O22" s="78"/>
      <c r="P22" s="78"/>
      <c r="Q22" s="78"/>
      <c r="R22" s="78"/>
      <c r="S22" s="73"/>
      <c r="T22" s="73"/>
      <c r="U22" s="73"/>
      <c r="V22" s="73"/>
      <c r="W22" s="73"/>
      <c r="X22" s="73" t="e">
        <f>+DATA!CK23*($M$67/$L$67)</f>
        <v>#VALUE!</v>
      </c>
      <c r="Y22" s="78" t="str">
        <f>+DATA!CL23</f>
        <v>NA</v>
      </c>
    </row>
    <row r="23" spans="1:25">
      <c r="A23" s="5" t="str">
        <f>+DATA!A24</f>
        <v>Tennessee</v>
      </c>
      <c r="B23" s="73">
        <f>+DATA!T24*($M$67/$B$67)</f>
        <v>55426.305390151698</v>
      </c>
      <c r="C23" s="73">
        <f>+DATA!U24*($M$67/$C$67)</f>
        <v>55921.723027156244</v>
      </c>
      <c r="D23" s="73">
        <f>+DATA!V24*($M$67/$D$67)</f>
        <v>52673.372933808154</v>
      </c>
      <c r="E23" s="73">
        <f>+DATA!W24*($M$67/$E$67)</f>
        <v>53246.182198480448</v>
      </c>
      <c r="F23" s="73">
        <f>+DATA!X24*($M$67/$F$67)</f>
        <v>52219.855030995488</v>
      </c>
      <c r="G23" s="73">
        <f>+DATA!Y24*($M$67/$G$67)</f>
        <v>51073.748475484754</v>
      </c>
      <c r="H23" s="73">
        <f>+DATA!Z24*($M$67/$H$67)</f>
        <v>49096.48194745533</v>
      </c>
      <c r="I23" s="73">
        <f>+DATA!AA24*($M$67/$I$67)</f>
        <v>51260.880579596691</v>
      </c>
      <c r="J23" s="73">
        <f>+DATA!AB24*($M$67/$J$67)</f>
        <v>50194.884086712489</v>
      </c>
      <c r="K23" s="73">
        <f>+DATA!AC24*($M$67/$K$67)</f>
        <v>51793.925713281598</v>
      </c>
      <c r="L23" s="73">
        <f>+DATA!AD24</f>
        <v>52992.558139534885</v>
      </c>
      <c r="M23" s="73">
        <f>+DATA!AE24*($M$67/$M$67)</f>
        <v>52369.175163096821</v>
      </c>
      <c r="N23" s="89">
        <f>+DATA!CA24*($M$67/$B$67)</f>
        <v>43300.783790975198</v>
      </c>
      <c r="O23" s="78">
        <f>+DATA!CB24*($M$67/$C$67)</f>
        <v>43805.659752894404</v>
      </c>
      <c r="P23" s="78">
        <f>+DATA!CC24*($M$67/$D$67)</f>
        <v>41935.000158222974</v>
      </c>
      <c r="Q23" s="78">
        <f>+DATA!CD24*($M$67/$E$67)</f>
        <v>42292.80568386567</v>
      </c>
      <c r="R23" s="78">
        <f>+DATA!CE24*($M$67/$F$67)</f>
        <v>41442.188906301315</v>
      </c>
      <c r="S23" s="73">
        <f>+DATA!CF24*($M$67/$G$67)</f>
        <v>41609.035913150066</v>
      </c>
      <c r="T23" s="73">
        <f>+DATA!CG24*($M$67/$H$67)</f>
        <v>38989.700765703383</v>
      </c>
      <c r="U23" s="73">
        <f>+DATA!CH24*($M$67/$I$67)</f>
        <v>38861.819697868312</v>
      </c>
      <c r="V23" s="73" t="str">
        <f>+DATA!CI24</f>
        <v>NA</v>
      </c>
      <c r="W23" s="73"/>
      <c r="X23" s="73" t="e">
        <f>+DATA!CK24*($M$67/$L$67)</f>
        <v>#VALUE!</v>
      </c>
      <c r="Y23" s="78" t="str">
        <f>+DATA!CL24</f>
        <v>NA</v>
      </c>
    </row>
    <row r="24" spans="1:25">
      <c r="A24" s="5" t="str">
        <f>+DATA!A25</f>
        <v>Texas</v>
      </c>
      <c r="B24" s="73">
        <f>+DATA!T25*($M$67/$B$67)</f>
        <v>59411.94394429199</v>
      </c>
      <c r="C24" s="73">
        <f>+DATA!U25*($M$67/$C$67)</f>
        <v>59467.068331911752</v>
      </c>
      <c r="D24" s="73">
        <f>+DATA!V25*($M$67/$D$67)</f>
        <v>58908.69802396559</v>
      </c>
      <c r="E24" s="73">
        <f>+DATA!W25*($M$67/$E$67)</f>
        <v>60556.830148179535</v>
      </c>
      <c r="F24" s="73">
        <f>+DATA!X25*($M$67/$F$67)</f>
        <v>59871.209002570955</v>
      </c>
      <c r="G24" s="73">
        <f>+DATA!Y25*($M$67/$G$67)</f>
        <v>57237.104802245463</v>
      </c>
      <c r="H24" s="73">
        <f>+DATA!Z25*($M$67/$H$67)</f>
        <v>56705.996319277489</v>
      </c>
      <c r="I24" s="73">
        <f>+DATA!AA25*($M$67/$I$67)</f>
        <v>57236.154653387028</v>
      </c>
      <c r="J24" s="73">
        <f>+DATA!AB25*($M$67/$J$67)</f>
        <v>56474.945096683281</v>
      </c>
      <c r="K24" s="73">
        <f>+DATA!AC25*($M$67/$K$67)</f>
        <v>57678.955382645087</v>
      </c>
      <c r="L24" s="73">
        <f>+DATA!AD25</f>
        <v>45451.60556844547</v>
      </c>
      <c r="M24" s="73">
        <f>+DATA!AE25*($M$67/$M$67)</f>
        <v>58068.56873258602</v>
      </c>
      <c r="N24" s="89"/>
      <c r="O24" s="78"/>
      <c r="P24" s="78"/>
      <c r="Q24" s="78"/>
      <c r="R24" s="78"/>
      <c r="S24" s="73"/>
      <c r="T24" s="73"/>
      <c r="U24" s="73"/>
      <c r="V24" s="73"/>
      <c r="W24" s="73">
        <f>+DATA!CJ25*($M$67/$K$67)</f>
        <v>38646.546921846908</v>
      </c>
      <c r="X24" s="73" t="e">
        <f>+DATA!CK25*($M$67/$L$67)</f>
        <v>#VALUE!</v>
      </c>
      <c r="Y24" s="78" t="str">
        <f>+DATA!CL25</f>
        <v>NA</v>
      </c>
    </row>
    <row r="25" spans="1:25">
      <c r="A25" s="5" t="str">
        <f>+DATA!A26</f>
        <v>Virginia</v>
      </c>
      <c r="B25" s="73">
        <f>+DATA!T26*($M$67/$B$67)</f>
        <v>61713.381129010791</v>
      </c>
      <c r="C25" s="73">
        <f>+DATA!U26*($M$67/$C$67)</f>
        <v>64094.999853285735</v>
      </c>
      <c r="D25" s="73">
        <f>+DATA!V26*($M$67/$D$67)</f>
        <v>63797.236011214845</v>
      </c>
      <c r="E25" s="73">
        <f>+DATA!W26*($M$67/$E$67)</f>
        <v>64991.254673920805</v>
      </c>
      <c r="F25" s="73">
        <f>+DATA!X26*($M$67/$F$67)</f>
        <v>63979.565316287881</v>
      </c>
      <c r="G25" s="73">
        <f>+DATA!Y26*($M$67/$G$67)</f>
        <v>63245.21592810977</v>
      </c>
      <c r="H25" s="73">
        <f>+DATA!Z26*($M$67/$H$67)</f>
        <v>62291.112851836864</v>
      </c>
      <c r="I25" s="73">
        <f>+DATA!AA26*($M$67/$I$67)</f>
        <v>62938.767613805452</v>
      </c>
      <c r="J25" s="73">
        <f>+DATA!AB26*($M$67/$J$67)</f>
        <v>62291.440703663888</v>
      </c>
      <c r="K25" s="73">
        <f>+DATA!AC26*($M$67/$K$67)</f>
        <v>64265.392722401652</v>
      </c>
      <c r="L25" s="73">
        <f>+DATA!AD26</f>
        <v>54921.758590308367</v>
      </c>
      <c r="M25" s="73">
        <f>+DATA!AE26*($M$67/$M$67)</f>
        <v>63288.147832369941</v>
      </c>
      <c r="N25" s="89"/>
      <c r="O25" s="78"/>
      <c r="P25" s="78"/>
      <c r="Q25" s="78"/>
      <c r="R25" s="78"/>
      <c r="S25" s="73"/>
      <c r="T25" s="73"/>
      <c r="U25" s="73"/>
      <c r="V25" s="73"/>
      <c r="W25" s="73"/>
      <c r="X25" s="73" t="e">
        <f>+DATA!CK26*($M$67/$L$67)</f>
        <v>#VALUE!</v>
      </c>
      <c r="Y25" s="78" t="str">
        <f>+DATA!CL26</f>
        <v>NA</v>
      </c>
    </row>
    <row r="26" spans="1:25">
      <c r="A26" s="12" t="str">
        <f>+DATA!A27</f>
        <v>West Virginia</v>
      </c>
      <c r="B26" s="73">
        <f>+DATA!T27*($M$67/$B$67)</f>
        <v>53280.102426660233</v>
      </c>
      <c r="C26" s="73">
        <f>+DATA!U27*($M$67/$C$67)</f>
        <v>53137.606957937693</v>
      </c>
      <c r="D26" s="73">
        <f>+DATA!V27*($M$67/$D$67)</f>
        <v>51885.905500555025</v>
      </c>
      <c r="E26" s="73">
        <f>+DATA!W27*($M$67/$E$67)</f>
        <v>53046.165292981757</v>
      </c>
      <c r="F26" s="78">
        <f>+DATA!X27*($M$67/$F$67)</f>
        <v>52820.031790083805</v>
      </c>
      <c r="G26" s="73">
        <f>+DATA!Y27*($M$67/$G$67)</f>
        <v>51851.599162859908</v>
      </c>
      <c r="H26" s="73">
        <f>+DATA!Z27*($M$67/$H$67)</f>
        <v>50338.39018072078</v>
      </c>
      <c r="I26" s="73">
        <f>+DATA!AA27*($M$67/$I$67)</f>
        <v>49336.467050939405</v>
      </c>
      <c r="J26" s="73">
        <f>+DATA!AB27*($M$67/$J$67)</f>
        <v>47435.192396675346</v>
      </c>
      <c r="K26" s="73">
        <f>+DATA!AC27*($M$67/$K$67)</f>
        <v>48025.372342192248</v>
      </c>
      <c r="L26" s="78">
        <f>+DATA!AD27</f>
        <v>45660.276275036136</v>
      </c>
      <c r="M26" s="78">
        <f>+DATA!AE27*($M$67/$M$67)</f>
        <v>46119.622192197261</v>
      </c>
      <c r="N26" s="89"/>
      <c r="O26" s="78"/>
      <c r="P26" s="78"/>
      <c r="Q26" s="78"/>
      <c r="R26" s="78"/>
      <c r="S26" s="78"/>
      <c r="T26" s="78"/>
      <c r="U26" s="78"/>
      <c r="V26" s="73">
        <f>+DATA!CI27*($M$67/$J$67)</f>
        <v>52443.102521649562</v>
      </c>
      <c r="W26" s="73">
        <f>+DATA!CJ27*($M$67/$K$67)</f>
        <v>52769.075853581904</v>
      </c>
      <c r="X26" s="73" t="e">
        <f>+DATA!CK27*($M$67/$L$67)</f>
        <v>#VALUE!</v>
      </c>
      <c r="Y26" s="88">
        <f>+DATA!CL27*($M$67/$M$67)</f>
        <v>48933.32608695652</v>
      </c>
    </row>
    <row r="27" spans="1:25" s="136" customFormat="1">
      <c r="A27" s="133"/>
      <c r="B27" s="134"/>
      <c r="C27" s="116"/>
      <c r="D27" s="116"/>
      <c r="E27" s="116"/>
      <c r="F27" s="116"/>
      <c r="G27" s="134"/>
      <c r="H27" s="116"/>
      <c r="I27" s="116"/>
      <c r="J27" s="116"/>
      <c r="K27" s="116"/>
      <c r="L27" s="116"/>
      <c r="M27" s="116"/>
      <c r="N27" s="135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</row>
    <row r="28" spans="1:25">
      <c r="A28" s="54" t="str">
        <f>+DATA!A29</f>
        <v>Alaska</v>
      </c>
      <c r="B28" s="73">
        <f>+DATA!T29*($M$67/$B$67)</f>
        <v>76834.720393120399</v>
      </c>
      <c r="C28" s="73">
        <f>+DATA!U29*($M$67/$C$67)</f>
        <v>43796.967751361954</v>
      </c>
      <c r="D28" s="73">
        <f>+DATA!V29*($M$67/$D$67)</f>
        <v>73031.239636363636</v>
      </c>
      <c r="E28" s="73">
        <f>+DATA!W29*($M$67/$E$67)</f>
        <v>76088.671707122965</v>
      </c>
      <c r="F28" s="73">
        <f>+DATA!X29*($M$67/$F$67)</f>
        <v>88770.94311926607</v>
      </c>
      <c r="G28" s="73">
        <f>+DATA!Y29*($M$67/$G$67)</f>
        <v>71805.832669322699</v>
      </c>
      <c r="H28" s="73">
        <f>+DATA!Z29*($M$67/$H$67)</f>
        <v>68158.630662020907</v>
      </c>
      <c r="I28" s="73">
        <f>+DATA!AA29*($M$67/$I$67)</f>
        <v>67920.996575342462</v>
      </c>
      <c r="J28" s="78" t="str">
        <f>+DATA!AB29</f>
        <v>NA</v>
      </c>
      <c r="K28" s="78" t="str">
        <f>+DATA!AC29</f>
        <v>NA</v>
      </c>
      <c r="L28" s="78" t="str">
        <f>+DATA!AD29</f>
        <v>NA</v>
      </c>
      <c r="M28" s="78">
        <f>+DATA!AE29*($M$67/$M$67)</f>
        <v>67458.75</v>
      </c>
      <c r="N28" s="90"/>
      <c r="O28" s="98"/>
      <c r="P28" s="98"/>
      <c r="Q28" s="98"/>
      <c r="R28" s="78">
        <f>+DATA!CE29*($M$67/$F$67)</f>
        <v>66643.992660550459</v>
      </c>
      <c r="S28" s="73"/>
      <c r="T28" s="96"/>
      <c r="U28" s="73">
        <f>+DATA!CH29*($M$67/$I$67)</f>
        <v>58311.649354967412</v>
      </c>
      <c r="V28" s="73">
        <f>+DATA!CI29*($M$67/$J$67)</f>
        <v>59276.725405995407</v>
      </c>
      <c r="W28" s="73">
        <f>+DATA!CJ29*($M$67/$K$67)</f>
        <v>74716.234015330789</v>
      </c>
      <c r="X28" s="73" t="e">
        <f>+DATA!CK29*($M$67/$L$67)</f>
        <v>#VALUE!</v>
      </c>
      <c r="Y28" s="98" t="str">
        <f>+DATA!CL29</f>
        <v>NA</v>
      </c>
    </row>
    <row r="29" spans="1:25">
      <c r="A29" s="53" t="str">
        <f>+DATA!A30</f>
        <v>Arizona</v>
      </c>
      <c r="B29" s="73">
        <f>+DATA!T30*($M$67/$B$67)</f>
        <v>75820.634889434892</v>
      </c>
      <c r="C29" s="73">
        <f>+DATA!U30*($M$67/$C$67)</f>
        <v>76434.386834011311</v>
      </c>
      <c r="D29" s="73">
        <f>+DATA!V30*($M$67/$D$67)</f>
        <v>74919.447246845695</v>
      </c>
      <c r="E29" s="73">
        <f>+DATA!W30*($M$67/$E$67)</f>
        <v>76567.801507072596</v>
      </c>
      <c r="F29" s="73">
        <f>+DATA!X30*($M$67/$F$67)</f>
        <v>75874.281242400801</v>
      </c>
      <c r="G29" s="73">
        <f>+DATA!Y30*($M$67/$G$67)</f>
        <v>73005.450199203187</v>
      </c>
      <c r="H29" s="73">
        <f>+DATA!Z30*($M$67/$H$67)</f>
        <v>71342.809190239597</v>
      </c>
      <c r="I29" s="73">
        <f>+DATA!AA30*($M$67/$I$67)</f>
        <v>70575.889370891746</v>
      </c>
      <c r="J29" s="73">
        <f>+DATA!AB30*($M$67/$J$67)</f>
        <v>73361.932677232398</v>
      </c>
      <c r="K29" s="73">
        <f>+DATA!AC30*($M$67/$K$67)</f>
        <v>71633.219479074876</v>
      </c>
      <c r="L29" s="78" t="str">
        <f>+DATA!AD30</f>
        <v>NA</v>
      </c>
      <c r="M29" s="78">
        <f>+DATA!AE30*($M$67/$M$67)</f>
        <v>62594.258326503237</v>
      </c>
      <c r="N29" s="90"/>
      <c r="O29" s="98"/>
      <c r="P29" s="98"/>
      <c r="Q29" s="98"/>
      <c r="R29" s="78">
        <f>+DATA!CE30*($M$67/$F$67)</f>
        <v>41650.361834862386</v>
      </c>
      <c r="S29" s="73"/>
      <c r="T29" s="96"/>
      <c r="U29" s="73">
        <f>+DATA!CH30*($M$67/$I$67)</f>
        <v>68675.137514920702</v>
      </c>
      <c r="V29" s="73">
        <f>+DATA!CI30*($M$67/$J$67)</f>
        <v>71636.692238979798</v>
      </c>
      <c r="W29" s="73">
        <f>+DATA!CJ30*($M$67/$K$67)</f>
        <v>70766.572614113058</v>
      </c>
      <c r="X29" s="73" t="e">
        <f>+DATA!CK30*($M$67/$L$67)</f>
        <v>#VALUE!</v>
      </c>
      <c r="Y29" s="98" t="str">
        <f>+DATA!CL30</f>
        <v>NA</v>
      </c>
    </row>
    <row r="30" spans="1:25">
      <c r="A30" s="53" t="str">
        <f>+DATA!A31</f>
        <v>California</v>
      </c>
      <c r="B30" s="73">
        <f>+DATA!T31*($M$67/$B$67)</f>
        <v>90775.689434889442</v>
      </c>
      <c r="C30" s="73">
        <f>+DATA!U31*($M$67/$C$67)</f>
        <v>92500.364076152822</v>
      </c>
      <c r="D30" s="73">
        <f>+DATA!V31*($M$67/$D$67)</f>
        <v>90206.641907867932</v>
      </c>
      <c r="E30" s="73">
        <f>+DATA!W31*($M$67/$E$67)</f>
        <v>94058.814787507785</v>
      </c>
      <c r="F30" s="73">
        <f>+DATA!X31*($M$67/$F$67)</f>
        <v>93306.8689878765</v>
      </c>
      <c r="G30" s="73">
        <f>+DATA!Y31*($M$67/$G$67)</f>
        <v>90600.924302788844</v>
      </c>
      <c r="H30" s="73">
        <f>+DATA!Z31*($M$67/$H$67)</f>
        <v>79115.81960272904</v>
      </c>
      <c r="I30" s="73">
        <f>+DATA!AA31*($M$67/$I$67)</f>
        <v>76661.780382281882</v>
      </c>
      <c r="J30" s="73">
        <f>+DATA!AB31*($M$67/$J$67)</f>
        <v>76079.833237153362</v>
      </c>
      <c r="K30" s="73">
        <f>+DATA!AC31*($M$67/$K$67)</f>
        <v>78154.496809918666</v>
      </c>
      <c r="L30" s="78" t="str">
        <f>+DATA!AD31</f>
        <v>NA</v>
      </c>
      <c r="M30" s="78">
        <f>+DATA!AE31*($M$67/$M$67)</f>
        <v>81682.308424272967</v>
      </c>
      <c r="N30" s="90"/>
      <c r="O30" s="98"/>
      <c r="P30" s="98"/>
      <c r="Q30" s="98"/>
      <c r="R30" s="78">
        <f>+DATA!CE31*($M$67/$F$67)</f>
        <v>80776.106742673917</v>
      </c>
      <c r="S30" s="73"/>
      <c r="T30" s="96"/>
      <c r="U30" s="73">
        <f>+DATA!CH31*($M$67/$I$67)</f>
        <v>78503.745196370655</v>
      </c>
      <c r="V30" s="73">
        <f>+DATA!CI31*($M$67/$J$67)</f>
        <v>75377.978415015154</v>
      </c>
      <c r="W30" s="73">
        <f>+DATA!CJ31*($M$67/$K$67)</f>
        <v>78025.237299541812</v>
      </c>
      <c r="X30" s="73">
        <f>+DATA!CK31*($M$67/$L$67)</f>
        <v>94244.566541729524</v>
      </c>
      <c r="Y30" s="98">
        <f>+DATA!CL31*($M$67/$M$67)</f>
        <v>97596.031764705884</v>
      </c>
    </row>
    <row r="31" spans="1:25">
      <c r="A31" s="53" t="str">
        <f>+DATA!A32</f>
        <v>Colorado</v>
      </c>
      <c r="B31" s="73">
        <f>+DATA!T32*($M$67/$B$67)</f>
        <v>53363.994103194105</v>
      </c>
      <c r="C31" s="73">
        <f>+DATA!U32*($M$67/$C$67)</f>
        <v>54242.670122413096</v>
      </c>
      <c r="D31" s="73">
        <f>+DATA!V32*($M$67/$D$67)</f>
        <v>54693.580694907185</v>
      </c>
      <c r="E31" s="73">
        <f>+DATA!W32*($M$67/$E$67)</f>
        <v>56754.985213874155</v>
      </c>
      <c r="F31" s="73">
        <f>+DATA!X32*($M$67/$F$67)</f>
        <v>53376.773267260432</v>
      </c>
      <c r="G31" s="73">
        <f>+DATA!Y32*($M$67/$G$67)</f>
        <v>52278.183266932268</v>
      </c>
      <c r="H31" s="73">
        <f>+DATA!Z32*($M$67/$H$67)</f>
        <v>52420.004820850329</v>
      </c>
      <c r="I31" s="73">
        <f>+DATA!AA32*($M$67/$I$67)</f>
        <v>52377.159501432143</v>
      </c>
      <c r="J31" s="73">
        <f>+DATA!AB32*($M$67/$J$67)</f>
        <v>55062.814257485792</v>
      </c>
      <c r="K31" s="73">
        <f>+DATA!AC32*($M$67/$K$67)</f>
        <v>57763.33855830109</v>
      </c>
      <c r="L31" s="78" t="str">
        <f>+DATA!AD32</f>
        <v>NA</v>
      </c>
      <c r="M31" s="78">
        <f>+DATA!AE32*($M$67/$M$67)</f>
        <v>57745.912936200213</v>
      </c>
      <c r="N31" s="90"/>
      <c r="O31" s="98"/>
      <c r="P31" s="98"/>
      <c r="Q31" s="98"/>
      <c r="R31" s="78"/>
      <c r="S31" s="73"/>
      <c r="T31" s="96"/>
      <c r="U31" s="73">
        <f>+DATA!CH32*($M$67/$I$67)</f>
        <v>52097.79349854459</v>
      </c>
      <c r="V31" s="73">
        <f>+DATA!CI32*($M$67/$J$67)</f>
        <v>52701.52026171334</v>
      </c>
      <c r="W31" s="73">
        <f>+DATA!CJ32*($M$67/$K$67)</f>
        <v>59275.497791339949</v>
      </c>
      <c r="X31" s="73" t="e">
        <f>+DATA!CK32*($M$67/$L$67)</f>
        <v>#VALUE!</v>
      </c>
      <c r="Y31" s="98" t="str">
        <f>+DATA!CL32</f>
        <v>NA</v>
      </c>
    </row>
    <row r="32" spans="1:25">
      <c r="A32" s="53" t="str">
        <f>+DATA!A33</f>
        <v>Hawaii</v>
      </c>
      <c r="B32" s="73">
        <f>+DATA!T33*($M$67/$B$67)</f>
        <v>68418.893366093369</v>
      </c>
      <c r="C32" s="73">
        <f>+DATA!U33*($M$67/$C$67)</f>
        <v>72354.35832239181</v>
      </c>
      <c r="D32" s="73">
        <f>+DATA!V33*($M$67/$D$67)</f>
        <v>75420.664392598555</v>
      </c>
      <c r="E32" s="73">
        <f>+DATA!W33*($M$67/$E$67)</f>
        <v>76084.807476687973</v>
      </c>
      <c r="F32" s="73">
        <f>+DATA!X33*($M$67/$F$67)</f>
        <v>70119.490416372617</v>
      </c>
      <c r="G32" s="73">
        <f>+DATA!Y33*($M$67/$G$67)</f>
        <v>71555.505976095606</v>
      </c>
      <c r="H32" s="73">
        <f>+DATA!Z33*($M$67/$H$67)</f>
        <v>70353.676502384464</v>
      </c>
      <c r="I32" s="73">
        <f>+DATA!AA33*($M$67/$I$67)</f>
        <v>70982.622744859444</v>
      </c>
      <c r="J32" s="73">
        <f>+DATA!AB33*($M$67/$J$67)</f>
        <v>71139.701716485957</v>
      </c>
      <c r="K32" s="73">
        <f>+DATA!AC33*($M$67/$K$67)</f>
        <v>73752.184725856889</v>
      </c>
      <c r="L32" s="78" t="str">
        <f>+DATA!AD33</f>
        <v>NA</v>
      </c>
      <c r="M32" s="78">
        <f>+DATA!AE33*($M$67/$M$67)</f>
        <v>74474.86112759645</v>
      </c>
      <c r="N32" s="90"/>
      <c r="O32" s="98"/>
      <c r="P32" s="98"/>
      <c r="Q32" s="98"/>
      <c r="R32" s="78"/>
      <c r="S32" s="73"/>
      <c r="T32" s="96"/>
      <c r="U32" s="96"/>
      <c r="V32" s="96"/>
      <c r="W32" s="96"/>
      <c r="X32" s="96" t="e">
        <f>+DATA!CK33*($M$67/$L$67)</f>
        <v>#VALUE!</v>
      </c>
      <c r="Y32" s="98" t="str">
        <f>+DATA!CL33</f>
        <v>NA</v>
      </c>
    </row>
    <row r="33" spans="1:25">
      <c r="A33" s="53" t="str">
        <f>+DATA!A34</f>
        <v>Idaho</v>
      </c>
      <c r="B33" s="73">
        <f>+DATA!T34*($M$67/$B$67)</f>
        <v>58685.83783783784</v>
      </c>
      <c r="C33" s="73">
        <f>+DATA!U34*($M$67/$C$67)</f>
        <v>56413.205805236525</v>
      </c>
      <c r="D33" s="73">
        <f>+DATA!V34*($M$67/$D$67)</f>
        <v>53939.625495175213</v>
      </c>
      <c r="E33" s="73">
        <f>+DATA!W34*($M$67/$E$67)</f>
        <v>53712.668671908294</v>
      </c>
      <c r="F33" s="73">
        <f>+DATA!X34*($M$67/$F$67)</f>
        <v>54482.511785462251</v>
      </c>
      <c r="G33" s="73">
        <f>+DATA!Y34*($M$67/$G$67)</f>
        <v>52150.310756972111</v>
      </c>
      <c r="H33" s="73">
        <f>+DATA!Z34*($M$67/$H$67)</f>
        <v>51879.35805414099</v>
      </c>
      <c r="I33" s="73">
        <f>+DATA!AA34*($M$67/$I$67)</f>
        <v>52051.744142615156</v>
      </c>
      <c r="J33" s="73">
        <f>+DATA!AB34*($M$67/$J$67)</f>
        <v>51084.73857626372</v>
      </c>
      <c r="K33" s="73">
        <f>+DATA!AC34*($M$67/$K$67)</f>
        <v>52420.915810019156</v>
      </c>
      <c r="L33" s="78" t="str">
        <f>+DATA!AD34</f>
        <v>NA</v>
      </c>
      <c r="M33" s="78">
        <f>+DATA!AE34*($M$67/$M$67)</f>
        <v>53442.556137410975</v>
      </c>
      <c r="N33" s="90"/>
      <c r="O33" s="98"/>
      <c r="P33" s="98"/>
      <c r="Q33" s="98"/>
      <c r="R33" s="78"/>
      <c r="S33" s="73"/>
      <c r="T33" s="96"/>
      <c r="U33" s="73">
        <f>+DATA!CH34*($M$67/$I$67)</f>
        <v>47665.800811611625</v>
      </c>
      <c r="V33" s="73">
        <f>+DATA!CI34*($M$67/$J$67)</f>
        <v>33571.059226456549</v>
      </c>
      <c r="W33" s="73">
        <f>+DATA!CJ34*($M$67/$K$67)</f>
        <v>49698.025945623551</v>
      </c>
      <c r="X33" s="73" t="e">
        <f>+DATA!CK34*($M$67/$L$67)</f>
        <v>#VALUE!</v>
      </c>
      <c r="Y33" s="98" t="str">
        <f>+DATA!CL34</f>
        <v>NA</v>
      </c>
    </row>
    <row r="34" spans="1:25">
      <c r="A34" s="53" t="str">
        <f>+DATA!A35</f>
        <v>Montana</v>
      </c>
      <c r="B34" s="73">
        <f>+DATA!T35*($M$67/$B$67)</f>
        <v>46634.700737100742</v>
      </c>
      <c r="C34" s="73">
        <f>+DATA!U35*($M$67/$C$67)</f>
        <v>47812.239625066461</v>
      </c>
      <c r="D34" s="73">
        <f>+DATA!V35*($M$67/$D$67)</f>
        <v>46387.849433244577</v>
      </c>
      <c r="E34" s="73">
        <f>+DATA!W35*($M$67/$E$67)</f>
        <v>48645.424549675023</v>
      </c>
      <c r="F34" s="73">
        <f>+DATA!X35*($M$67/$F$67)</f>
        <v>47793.405018238096</v>
      </c>
      <c r="G34" s="73">
        <f>+DATA!Y35*($M$67/$G$67)</f>
        <v>46026.517928286848</v>
      </c>
      <c r="H34" s="73">
        <f>+DATA!Z35*($M$67/$H$67)</f>
        <v>44516.428010498006</v>
      </c>
      <c r="I34" s="73">
        <f>+DATA!AA35*($M$67/$I$67)</f>
        <v>46831.650751062822</v>
      </c>
      <c r="J34" s="73">
        <f>+DATA!AB35*($M$67/$J$67)</f>
        <v>47770.689525803595</v>
      </c>
      <c r="K34" s="73">
        <f>+DATA!AC35*($M$67/$K$67)</f>
        <v>48193.339480027629</v>
      </c>
      <c r="L34" s="78" t="str">
        <f>+DATA!AD35</f>
        <v>NA</v>
      </c>
      <c r="M34" s="78">
        <f>+DATA!AE35*($M$67/$M$67)</f>
        <v>47044.585034013609</v>
      </c>
      <c r="N34" s="90"/>
      <c r="O34" s="98"/>
      <c r="P34" s="98"/>
      <c r="Q34" s="98"/>
      <c r="R34" s="78"/>
      <c r="S34" s="73"/>
      <c r="T34" s="96"/>
      <c r="U34" s="96"/>
      <c r="V34" s="96"/>
      <c r="W34" s="96"/>
      <c r="X34" s="96" t="e">
        <f>+DATA!CK35*($M$67/$L$67)</f>
        <v>#VALUE!</v>
      </c>
      <c r="Y34" s="98" t="str">
        <f>+DATA!CL35</f>
        <v>NA</v>
      </c>
    </row>
    <row r="35" spans="1:25">
      <c r="A35" s="53" t="str">
        <f>+DATA!A36</f>
        <v>Nevada</v>
      </c>
      <c r="B35" s="73">
        <f>+DATA!T36*($M$67/$B$67)</f>
        <v>72696.577886977888</v>
      </c>
      <c r="C35" s="73">
        <f>+DATA!U36*($M$67/$C$67)</f>
        <v>72830.302627024968</v>
      </c>
      <c r="D35" s="73">
        <f>+DATA!V36*($M$67/$D$67)</f>
        <v>68971.281125062786</v>
      </c>
      <c r="E35" s="73">
        <f>+DATA!W36*($M$67/$E$67)</f>
        <v>73988.655358340911</v>
      </c>
      <c r="F35" s="73">
        <f>+DATA!X36*($M$67/$F$67)</f>
        <v>72496.42934862386</v>
      </c>
      <c r="G35" s="73">
        <f>+DATA!Y36*($M$67/$G$67)</f>
        <v>69676.430278884451</v>
      </c>
      <c r="H35" s="73">
        <f>+DATA!Z36*($M$67/$H$67)</f>
        <v>65252.812308108245</v>
      </c>
      <c r="I35" s="73">
        <f>+DATA!AA36*($M$67/$I$67)</f>
        <v>62405.366174483665</v>
      </c>
      <c r="J35" s="73">
        <f>+DATA!AB36*($M$67/$J$67)</f>
        <v>67617.008576492546</v>
      </c>
      <c r="K35" s="73">
        <f>+DATA!AC36*($M$67/$K$67)</f>
        <v>67685.784422376775</v>
      </c>
      <c r="L35" s="78" t="str">
        <f>+DATA!AD36</f>
        <v>NA</v>
      </c>
      <c r="M35" s="78">
        <f>+DATA!AE36*($M$67/$M$67)</f>
        <v>63672.81566309568</v>
      </c>
      <c r="N35" s="90"/>
      <c r="O35" s="98"/>
      <c r="P35" s="98"/>
      <c r="Q35" s="98"/>
      <c r="R35" s="78"/>
      <c r="S35" s="73"/>
      <c r="T35" s="96"/>
      <c r="U35" s="73">
        <f>+DATA!CH36*($M$67/$I$67)</f>
        <v>77391.027502634359</v>
      </c>
      <c r="V35" s="96" t="str">
        <f>+DATA!CI36</f>
        <v>NA</v>
      </c>
      <c r="W35" s="96"/>
      <c r="X35" s="96" t="e">
        <f>+DATA!CK36*($M$67/$L$67)</f>
        <v>#VALUE!</v>
      </c>
      <c r="Y35" s="98" t="str">
        <f>+DATA!CL36</f>
        <v>NA</v>
      </c>
    </row>
    <row r="36" spans="1:25">
      <c r="A36" s="51" t="str">
        <f>+DATA!A37</f>
        <v>New Mexico</v>
      </c>
      <c r="B36" s="73">
        <f>+DATA!T37*($M$67/$B$67)</f>
        <v>52697.560687960693</v>
      </c>
      <c r="C36" s="73">
        <f>+DATA!U37*($M$67/$C$67)</f>
        <v>55211.709336239583</v>
      </c>
      <c r="D36" s="73">
        <f>+DATA!V37*($M$67/$D$67)</f>
        <v>53046.360404040402</v>
      </c>
      <c r="E36" s="73">
        <f>+DATA!W37*($M$67/$E$67)</f>
        <v>54058.463734733225</v>
      </c>
      <c r="F36" s="73">
        <f>+DATA!X37*($M$67/$F$67)</f>
        <v>53767.612154294577</v>
      </c>
      <c r="G36" s="73">
        <f>+DATA!Y37*($M$67/$G$67)</f>
        <v>52009.434262948205</v>
      </c>
      <c r="H36" s="73">
        <f>+DATA!Z37*($M$67/$H$67)</f>
        <v>50602.129031166834</v>
      </c>
      <c r="I36" s="73">
        <f>+DATA!AA37*($M$67/$I$67)</f>
        <v>53060.484704379298</v>
      </c>
      <c r="J36" s="73">
        <f>+DATA!AB37*($M$67/$J$67)</f>
        <v>52679.990841202532</v>
      </c>
      <c r="K36" s="73">
        <f>+DATA!AC37*($M$67/$K$67)</f>
        <v>52815.535452747303</v>
      </c>
      <c r="L36" s="78" t="str">
        <f>+DATA!AD37</f>
        <v>NA</v>
      </c>
      <c r="M36" s="78">
        <f>+DATA!AE37*($M$67/$M$67)</f>
        <v>51512.71659199753</v>
      </c>
      <c r="N36" s="90"/>
      <c r="O36" s="98"/>
      <c r="P36" s="98"/>
      <c r="Q36" s="98"/>
      <c r="R36" s="78">
        <f>+DATA!CE37*($M$67/$F$67)</f>
        <v>56128.623853211007</v>
      </c>
      <c r="S36" s="73"/>
      <c r="T36" s="98"/>
      <c r="U36" s="73">
        <f>+DATA!CH37*($M$67/$I$67)</f>
        <v>41636.236918604649</v>
      </c>
      <c r="V36" s="73">
        <f>+DATA!CI37*($M$67/$J$67)</f>
        <v>48576.492749205929</v>
      </c>
      <c r="W36" s="73">
        <f>+DATA!CJ37*($M$67/$K$67)</f>
        <v>50473.63822254265</v>
      </c>
      <c r="X36" s="73" t="e">
        <f>+DATA!CK37*($M$67/$L$67)</f>
        <v>#VALUE!</v>
      </c>
      <c r="Y36" s="98" t="str">
        <f>+DATA!CL37</f>
        <v>NA</v>
      </c>
    </row>
    <row r="37" spans="1:25">
      <c r="A37" s="51" t="str">
        <f>+DATA!A38</f>
        <v>Oregon</v>
      </c>
      <c r="B37" s="73">
        <f>+DATA!T38*($M$67/$B$67)</f>
        <v>67584.047174447172</v>
      </c>
      <c r="C37" s="73">
        <f>+DATA!U38*($M$67/$C$67)</f>
        <v>69013.226962002998</v>
      </c>
      <c r="D37" s="73">
        <f>+DATA!V38*($M$67/$D$67)</f>
        <v>66434.987327586205</v>
      </c>
      <c r="E37" s="73">
        <f>+DATA!W38*($M$67/$E$67)</f>
        <v>69799.558936836387</v>
      </c>
      <c r="F37" s="73">
        <f>+DATA!X38*($M$67/$F$67)</f>
        <v>71294.708545229994</v>
      </c>
      <c r="G37" s="73">
        <f>+DATA!Y38*($M$67/$G$67)</f>
        <v>69601.657370517918</v>
      </c>
      <c r="H37" s="73">
        <f>+DATA!Z38*($M$67/$H$67)</f>
        <v>63743.190013545063</v>
      </c>
      <c r="I37" s="73">
        <f>+DATA!AA38*($M$67/$I$67)</f>
        <v>63609.41976972681</v>
      </c>
      <c r="J37" s="73">
        <f>+DATA!AB38*($M$67/$J$67)</f>
        <v>63354.147919267489</v>
      </c>
      <c r="K37" s="73">
        <f>+DATA!AC38*($M$67/$K$67)</f>
        <v>64598.513303075822</v>
      </c>
      <c r="L37" s="78" t="str">
        <f>+DATA!AD38</f>
        <v>NA</v>
      </c>
      <c r="M37" s="78">
        <f>+DATA!AE38*($M$67/$M$67)</f>
        <v>65393.610277136264</v>
      </c>
      <c r="N37" s="90"/>
      <c r="O37" s="98"/>
      <c r="P37" s="98"/>
      <c r="Q37" s="98"/>
      <c r="R37" s="78"/>
      <c r="S37" s="73"/>
      <c r="T37" s="98"/>
      <c r="U37" s="73">
        <f>+DATA!CH38*($M$67/$I$67)</f>
        <v>59332.276121209674</v>
      </c>
      <c r="V37" s="73">
        <f>+DATA!CI38*($M$67/$J$67)</f>
        <v>62908.767983744503</v>
      </c>
      <c r="W37" s="73">
        <f>+DATA!CJ38*($M$67/$K$67)</f>
        <v>60678.915458734817</v>
      </c>
      <c r="X37" s="73" t="e">
        <f>+DATA!CK38*($M$67/$L$67)</f>
        <v>#VALUE!</v>
      </c>
      <c r="Y37" s="98" t="str">
        <f>+DATA!CL38</f>
        <v>NA</v>
      </c>
    </row>
    <row r="38" spans="1:25">
      <c r="A38" s="51" t="str">
        <f>+DATA!A39</f>
        <v>Utah</v>
      </c>
      <c r="B38" s="73">
        <f>+DATA!T39*($M$67/$B$67)</f>
        <v>53604.583783783783</v>
      </c>
      <c r="C38" s="73">
        <f>+DATA!U39*($M$67/$C$67)</f>
        <v>56442.487008653086</v>
      </c>
      <c r="D38" s="73">
        <f>+DATA!V39*($M$67/$D$67)</f>
        <v>53935.038839564841</v>
      </c>
      <c r="E38" s="73">
        <f>+DATA!W39*($M$67/$E$67)</f>
        <v>56833.030799840824</v>
      </c>
      <c r="F38" s="73">
        <f>+DATA!X39*($M$67/$F$67)</f>
        <v>57973.132346848179</v>
      </c>
      <c r="G38" s="73">
        <f>+DATA!Y39*($M$67/$G$67)</f>
        <v>54475.856573705176</v>
      </c>
      <c r="H38" s="73">
        <f>+DATA!Z39*($M$67/$H$67)</f>
        <v>51713.829967771679</v>
      </c>
      <c r="I38" s="73">
        <f>+DATA!AA39*($M$67/$I$67)</f>
        <v>54057.680586483672</v>
      </c>
      <c r="J38" s="73">
        <f>+DATA!AB39*($M$67/$J$67)</f>
        <v>54068.838289066392</v>
      </c>
      <c r="K38" s="73">
        <f>+DATA!AC39*($M$67/$K$67)</f>
        <v>56657.295208431598</v>
      </c>
      <c r="L38" s="78" t="str">
        <f>+DATA!AD39</f>
        <v>NA</v>
      </c>
      <c r="M38" s="78">
        <f>+DATA!AE39*($M$67/$M$67)</f>
        <v>55536.654166666667</v>
      </c>
      <c r="N38" s="90"/>
      <c r="O38" s="98"/>
      <c r="P38" s="98"/>
      <c r="Q38" s="98"/>
      <c r="R38" s="78">
        <f>+DATA!CE39*($M$67/$F$67)</f>
        <v>52042.079724770643</v>
      </c>
      <c r="S38" s="73"/>
      <c r="T38" s="98"/>
      <c r="U38" s="98" t="str">
        <f>+DATA!CH39</f>
        <v>NA</v>
      </c>
      <c r="V38" s="98" t="str">
        <f>+DATA!CI39</f>
        <v>NA</v>
      </c>
      <c r="W38" s="98"/>
      <c r="X38" s="98" t="e">
        <f>+DATA!CK39*($M$67/$L$67)</f>
        <v>#VALUE!</v>
      </c>
      <c r="Y38" s="98" t="str">
        <f>+DATA!CL39</f>
        <v>NA</v>
      </c>
    </row>
    <row r="39" spans="1:25">
      <c r="A39" s="51" t="str">
        <f>+DATA!A40</f>
        <v>Washington</v>
      </c>
      <c r="B39" s="73">
        <f>+DATA!T40*($M$67/$B$67)</f>
        <v>60793.403439803442</v>
      </c>
      <c r="C39" s="73">
        <f>+DATA!U40*($M$67/$C$67)</f>
        <v>61115.473344193342</v>
      </c>
      <c r="D39" s="73">
        <f>+DATA!V40*($M$67/$D$67)</f>
        <v>61232.795583844731</v>
      </c>
      <c r="E39" s="73">
        <f>+DATA!W40*($M$67/$E$67)</f>
        <v>63024.353717737606</v>
      </c>
      <c r="F39" s="73">
        <f>+DATA!X40*($M$67/$F$67)</f>
        <v>62574.423985321104</v>
      </c>
      <c r="G39" s="73">
        <f>+DATA!Y40*($M$67/$G$67)</f>
        <v>60521.625498007961</v>
      </c>
      <c r="H39" s="73">
        <f>+DATA!Z40*($M$67/$H$67)</f>
        <v>59050.099181407779</v>
      </c>
      <c r="I39" s="73">
        <f>+DATA!AA40*($M$67/$I$67)</f>
        <v>58171.585461659226</v>
      </c>
      <c r="J39" s="73">
        <f>+DATA!AB40*($M$67/$J$67)</f>
        <v>57955.468398881974</v>
      </c>
      <c r="K39" s="73">
        <f>+DATA!AC40*($M$67/$K$67)</f>
        <v>59127.651461922324</v>
      </c>
      <c r="L39" s="78" t="str">
        <f>+DATA!AD40</f>
        <v>NA</v>
      </c>
      <c r="M39" s="78">
        <f>+DATA!AE40*($M$67/$M$67)</f>
        <v>61015.766828909909</v>
      </c>
      <c r="N39" s="90"/>
      <c r="O39" s="98"/>
      <c r="P39" s="98"/>
      <c r="Q39" s="98"/>
      <c r="R39" s="78">
        <f>+DATA!CE40*($M$67/$F$67)</f>
        <v>60651.085567625378</v>
      </c>
      <c r="S39" s="73"/>
      <c r="T39" s="98"/>
      <c r="U39" s="73">
        <f>+DATA!CH40*($M$67/$I$67)</f>
        <v>57921.800361722373</v>
      </c>
      <c r="V39" s="73">
        <f>+DATA!CI40*($M$67/$J$67)</f>
        <v>55830.125335847537</v>
      </c>
      <c r="W39" s="73">
        <f>+DATA!CJ40*($M$67/$K$67)</f>
        <v>58609.205106735615</v>
      </c>
      <c r="X39" s="73" t="e">
        <f>+DATA!CK40*($M$67/$L$67)</f>
        <v>#VALUE!</v>
      </c>
      <c r="Y39" s="98" t="str">
        <f>+DATA!CL40</f>
        <v>NA</v>
      </c>
    </row>
    <row r="40" spans="1:25">
      <c r="A40" s="51" t="str">
        <f>+DATA!A41</f>
        <v>Wyoming</v>
      </c>
      <c r="B40" s="73">
        <f>+DATA!T41*($M$67/$B$67)</f>
        <v>57504.542506142505</v>
      </c>
      <c r="C40" s="73">
        <f>+DATA!U41*($M$67/$C$67)</f>
        <v>66793.714114258284</v>
      </c>
      <c r="D40" s="73">
        <f>+DATA!V41*($M$67/$D$67)</f>
        <v>64512.35242164354</v>
      </c>
      <c r="E40" s="73">
        <f>+DATA!W41*($M$67/$E$67)</f>
        <v>67108.267179737522</v>
      </c>
      <c r="F40" s="78">
        <f>+DATA!X41*($M$67/$F$67)</f>
        <v>64689.42385321101</v>
      </c>
      <c r="G40" s="73">
        <f>+DATA!Y41*($M$67/$G$67)</f>
        <v>63685.928286852584</v>
      </c>
      <c r="H40" s="73">
        <f>+DATA!Z41*($M$67/$H$67)</f>
        <v>61906.149092469655</v>
      </c>
      <c r="I40" s="73">
        <f>+DATA!AA41*($M$67/$I$67)</f>
        <v>61055.546146076638</v>
      </c>
      <c r="J40" s="73">
        <f>+DATA!AB41*($M$67/$J$67)</f>
        <v>59768.09695169107</v>
      </c>
      <c r="K40" s="73">
        <f>+DATA!AC41*($M$67/$K$67)</f>
        <v>59354.113809312388</v>
      </c>
      <c r="L40" s="78" t="str">
        <f>+DATA!AD41</f>
        <v>NA</v>
      </c>
      <c r="M40" s="78">
        <f>+DATA!AE41*($M$67/$M$67)</f>
        <v>57520.2824551874</v>
      </c>
      <c r="N40" s="90"/>
      <c r="O40" s="98"/>
      <c r="P40" s="98"/>
      <c r="Q40" s="98"/>
      <c r="R40" s="88"/>
      <c r="S40" s="73"/>
      <c r="T40" s="98"/>
      <c r="U40" s="98"/>
      <c r="V40" s="98"/>
      <c r="W40" s="98"/>
      <c r="X40" s="98" t="e">
        <f>+DATA!CK41*($M$67/$L$67)</f>
        <v>#VALUE!</v>
      </c>
      <c r="Y40" s="279" t="str">
        <f>+DATA!CL41</f>
        <v>NA</v>
      </c>
    </row>
    <row r="41" spans="1:25" s="136" customFormat="1">
      <c r="A41" s="133"/>
      <c r="B41" s="134"/>
      <c r="C41" s="116"/>
      <c r="D41" s="116"/>
      <c r="E41" s="116"/>
      <c r="F41" s="116"/>
      <c r="G41" s="134"/>
      <c r="H41" s="116"/>
      <c r="I41" s="116"/>
      <c r="J41" s="116"/>
      <c r="K41" s="116"/>
      <c r="L41" s="116"/>
      <c r="M41" s="116"/>
      <c r="N41" s="135"/>
      <c r="O41" s="134"/>
      <c r="P41" s="134"/>
      <c r="Q41" s="134"/>
      <c r="R41" s="78"/>
      <c r="S41" s="134"/>
      <c r="T41" s="134"/>
      <c r="U41" s="134"/>
      <c r="V41" s="134"/>
      <c r="W41" s="134"/>
      <c r="X41" s="134"/>
      <c r="Y41" s="134"/>
    </row>
    <row r="42" spans="1:25">
      <c r="A42" s="53" t="str">
        <f>+DATA!A43</f>
        <v>Illinois</v>
      </c>
      <c r="B42" s="73">
        <f>+DATA!T43*($M$67/$B$67)</f>
        <v>73770.810810810814</v>
      </c>
      <c r="C42" s="73">
        <f>+DATA!U43*($M$67/$C$67)</f>
        <v>73249.198183301734</v>
      </c>
      <c r="D42" s="73">
        <f>+DATA!V43*($M$67/$D$67)</f>
        <v>71297.202648440842</v>
      </c>
      <c r="E42" s="73">
        <f>+DATA!W43*($M$67/$E$67)</f>
        <v>75340.51111785481</v>
      </c>
      <c r="F42" s="73">
        <f>+DATA!X43*($M$67/$F$67)</f>
        <v>75957.311439532947</v>
      </c>
      <c r="G42" s="73">
        <f>+DATA!Y43*($M$67/$G$67)</f>
        <v>74639.617529880474</v>
      </c>
      <c r="H42" s="73">
        <f>+DATA!Z43*($M$67/$H$67)</f>
        <v>73442.019058513324</v>
      </c>
      <c r="I42" s="73">
        <f>+DATA!AA43*($M$67/$I$67)</f>
        <v>72217.980666802614</v>
      </c>
      <c r="J42" s="73">
        <f>+DATA!AB43*($M$67/$J$67)</f>
        <v>71614.277475222509</v>
      </c>
      <c r="K42" s="73">
        <f>+DATA!AC43*($M$67/$K$67)</f>
        <v>72773.252527470846</v>
      </c>
      <c r="L42" s="78" t="str">
        <f>+DATA!AD43</f>
        <v>NA</v>
      </c>
      <c r="M42" s="78">
        <f>+DATA!AE43*($M$67/$M$67)</f>
        <v>76605.439543857923</v>
      </c>
      <c r="N42" s="90"/>
      <c r="O42" s="98"/>
      <c r="P42" s="98"/>
      <c r="Q42" s="98"/>
      <c r="R42" s="78"/>
      <c r="S42" s="73"/>
      <c r="T42" s="96"/>
      <c r="U42" s="73">
        <f>+DATA!CH43*($M$67/$I$67)</f>
        <v>75477.631099746184</v>
      </c>
      <c r="V42" s="73">
        <f>+DATA!CI43*($M$67/$J$67)</f>
        <v>75499.756593785482</v>
      </c>
      <c r="W42" s="73">
        <f>+DATA!CJ43*($M$67/$K$67)</f>
        <v>77766.986332657136</v>
      </c>
      <c r="X42" s="73" t="e">
        <f>+DATA!CK43*($M$67/$L$67)</f>
        <v>#VALUE!</v>
      </c>
      <c r="Y42" s="98" t="str">
        <f>+DATA!CL43</f>
        <v>NA</v>
      </c>
    </row>
    <row r="43" spans="1:25">
      <c r="A43" s="53" t="str">
        <f>+DATA!A44</f>
        <v>Indiana</v>
      </c>
      <c r="B43" s="73">
        <f>+DATA!T44*($M$67/$B$67)</f>
        <v>54198.840294840295</v>
      </c>
      <c r="C43" s="73">
        <f>+DATA!U44*($M$67/$C$67)</f>
        <v>51896.977658108262</v>
      </c>
      <c r="D43" s="73">
        <f>+DATA!V44*($M$67/$D$67)</f>
        <v>50316.277247614264</v>
      </c>
      <c r="E43" s="73">
        <f>+DATA!W44*($M$67/$E$67)</f>
        <v>52382.126586653387</v>
      </c>
      <c r="F43" s="73">
        <f>+DATA!X44*($M$67/$F$67)</f>
        <v>51599.385739489866</v>
      </c>
      <c r="G43" s="73">
        <f>+DATA!Y44*($M$67/$G$67)</f>
        <v>48498.35856573705</v>
      </c>
      <c r="H43" s="73">
        <f>+DATA!Z44*($M$67/$H$67)</f>
        <v>45939.441830410702</v>
      </c>
      <c r="I43" s="73">
        <f>+DATA!AA44*($M$67/$I$67)</f>
        <v>48333.964826648778</v>
      </c>
      <c r="J43" s="73">
        <f>+DATA!AB44*($M$67/$J$67)</f>
        <v>46968.037537814918</v>
      </c>
      <c r="K43" s="73">
        <f>+DATA!AC44*($M$67/$K$67)</f>
        <v>51492.21916911388</v>
      </c>
      <c r="L43" s="78" t="str">
        <f>+DATA!AD44</f>
        <v>NA</v>
      </c>
      <c r="M43" s="78">
        <f>+DATA!AE44*($M$67/$M$67)</f>
        <v>51564.081949651845</v>
      </c>
      <c r="N43" s="90"/>
      <c r="O43" s="98"/>
      <c r="P43" s="98"/>
      <c r="Q43" s="98"/>
      <c r="R43" s="78"/>
      <c r="S43" s="73"/>
      <c r="T43" s="96"/>
      <c r="U43" s="96"/>
      <c r="V43" s="96"/>
      <c r="W43" s="96"/>
      <c r="X43" s="96" t="e">
        <f>+DATA!CK44*($M$67/$L$67)</f>
        <v>#VALUE!</v>
      </c>
      <c r="Y43" s="98" t="str">
        <f>+DATA!CL44</f>
        <v>NA</v>
      </c>
    </row>
    <row r="44" spans="1:25">
      <c r="A44" s="53" t="str">
        <f>+DATA!A45</f>
        <v>Iowa</v>
      </c>
      <c r="B44" s="73">
        <f>+DATA!T45*($M$67/$B$67)</f>
        <v>55772.296805896811</v>
      </c>
      <c r="C44" s="73">
        <f>+DATA!U45*($M$67/$C$67)</f>
        <v>57222.393031306063</v>
      </c>
      <c r="D44" s="73">
        <f>+DATA!V45*($M$67/$D$67)</f>
        <v>56839.759556253681</v>
      </c>
      <c r="E44" s="73">
        <f>+DATA!W45*($M$67/$E$67)</f>
        <v>59930.746567407004</v>
      </c>
      <c r="F44" s="73">
        <f>+DATA!X45*($M$67/$F$67)</f>
        <v>59568.643149056064</v>
      </c>
      <c r="G44" s="73">
        <f>+DATA!Y45*($M$67/$G$67)</f>
        <v>58388.972111553783</v>
      </c>
      <c r="H44" s="73">
        <f>+DATA!Z45*($M$67/$H$67)</f>
        <v>55196.00512639081</v>
      </c>
      <c r="I44" s="73">
        <f>+DATA!AA45*($M$67/$I$67)</f>
        <v>55492.617110217339</v>
      </c>
      <c r="J44" s="73">
        <f>+DATA!AB45*($M$67/$J$67)</f>
        <v>57569.209751008559</v>
      </c>
      <c r="K44" s="73">
        <f>+DATA!AC45*($M$67/$K$67)</f>
        <v>58977.729054260315</v>
      </c>
      <c r="L44" s="78" t="str">
        <f>+DATA!AD45</f>
        <v>NA</v>
      </c>
      <c r="M44" s="78">
        <f>+DATA!AE45*($M$67/$M$67)</f>
        <v>58291.683750659708</v>
      </c>
      <c r="N44" s="90"/>
      <c r="O44" s="98"/>
      <c r="P44" s="98"/>
      <c r="Q44" s="98"/>
      <c r="R44" s="78"/>
      <c r="S44" s="73"/>
      <c r="T44" s="96"/>
      <c r="U44" s="73">
        <f>+DATA!CH45*($M$67/$I$67)</f>
        <v>57307.917897171319</v>
      </c>
      <c r="V44" s="73">
        <f>+DATA!CI45*($M$67/$J$67)</f>
        <v>57483.655895929507</v>
      </c>
      <c r="W44" s="73">
        <f>+DATA!CJ45*($M$67/$K$67)</f>
        <v>59324.977628822795</v>
      </c>
      <c r="X44" s="73" t="e">
        <f>+DATA!CK45*($M$67/$L$67)</f>
        <v>#VALUE!</v>
      </c>
      <c r="Y44" s="98" t="str">
        <f>+DATA!CL45</f>
        <v>NA</v>
      </c>
    </row>
    <row r="45" spans="1:25">
      <c r="A45" s="53" t="str">
        <f>+DATA!A46</f>
        <v>Kansas</v>
      </c>
      <c r="B45" s="73">
        <f>+DATA!T46*($M$67/$B$67)</f>
        <v>54114.633906633906</v>
      </c>
      <c r="C45" s="73">
        <f>+DATA!U46*($M$67/$C$67)</f>
        <v>54491.676313583303</v>
      </c>
      <c r="D45" s="73">
        <f>+DATA!V46*($M$67/$D$67)</f>
        <v>52338.843580253575</v>
      </c>
      <c r="E45" s="73">
        <f>+DATA!W46*($M$67/$E$67)</f>
        <v>54939.14756722984</v>
      </c>
      <c r="F45" s="73">
        <f>+DATA!X46*($M$67/$F$67)</f>
        <v>54878.663842510272</v>
      </c>
      <c r="G45" s="73">
        <f>+DATA!Y46*($M$67/$G$67)</f>
        <v>50140.11155378486</v>
      </c>
      <c r="H45" s="73">
        <f>+DATA!Z46*($M$67/$H$67)</f>
        <v>49670.444503272091</v>
      </c>
      <c r="I45" s="73">
        <f>+DATA!AA46*($M$67/$I$67)</f>
        <v>55928.039937900154</v>
      </c>
      <c r="J45" s="73">
        <f>+DATA!AB46*($M$67/$J$67)</f>
        <v>55107.18903637609</v>
      </c>
      <c r="K45" s="73">
        <f>+DATA!AC46*($M$67/$K$67)</f>
        <v>56304.276039411183</v>
      </c>
      <c r="L45" s="78" t="str">
        <f>+DATA!AD46</f>
        <v>NA</v>
      </c>
      <c r="M45" s="78">
        <f>+DATA!AE46*($M$67/$M$67)</f>
        <v>51404.563911580975</v>
      </c>
      <c r="N45" s="90"/>
      <c r="O45" s="98"/>
      <c r="P45" s="98"/>
      <c r="Q45" s="98"/>
      <c r="R45" s="78"/>
      <c r="S45" s="73">
        <f>+DATA!CF46*($M$67/$G$67)</f>
        <v>57734.438247011945</v>
      </c>
      <c r="T45" s="73">
        <f>+DATA!CG46*($M$67/$H$67)</f>
        <v>55762.762380291693</v>
      </c>
      <c r="U45" s="73">
        <f>+DATA!CH46*($M$67/$I$67)</f>
        <v>42815.164850218272</v>
      </c>
      <c r="V45" s="73">
        <f>+DATA!CI46*($M$67/$J$67)</f>
        <v>42208.623463258438</v>
      </c>
      <c r="W45" s="73">
        <f>+DATA!CJ46*($M$67/$K$67)</f>
        <v>42933.551032952717</v>
      </c>
      <c r="X45" s="73" t="e">
        <f>+DATA!CK46*($M$67/$L$67)</f>
        <v>#VALUE!</v>
      </c>
      <c r="Y45" s="98" t="str">
        <f>+DATA!CL46</f>
        <v>NA</v>
      </c>
    </row>
    <row r="46" spans="1:25">
      <c r="A46" s="53" t="str">
        <f>+DATA!A47</f>
        <v>Michigan</v>
      </c>
      <c r="B46" s="73">
        <f>+DATA!T47*($M$67/$B$67)</f>
        <v>81185.784766584766</v>
      </c>
      <c r="C46" s="73">
        <f>+DATA!U47*($M$67/$C$67)</f>
        <v>81536.994829034636</v>
      </c>
      <c r="D46" s="73">
        <f>+DATA!V47*($M$67/$D$67)</f>
        <v>78747.121621572282</v>
      </c>
      <c r="E46" s="73">
        <f>+DATA!W47*($M$67/$E$67)</f>
        <v>82552.591874620208</v>
      </c>
      <c r="F46" s="73">
        <f>+DATA!X47*($M$67/$F$67)</f>
        <v>81847.054496842931</v>
      </c>
      <c r="G46" s="73">
        <f>+DATA!Y47*($M$67/$G$67)</f>
        <v>78935.266932270912</v>
      </c>
      <c r="H46" s="73">
        <f>+DATA!Z47*($M$67/$H$67)</f>
        <v>75527.844058109287</v>
      </c>
      <c r="I46" s="73">
        <f>+DATA!AA47*($M$67/$I$67)</f>
        <v>76434.720564349089</v>
      </c>
      <c r="J46" s="73">
        <f>+DATA!AB47*($M$67/$J$67)</f>
        <v>75288.8760946236</v>
      </c>
      <c r="K46" s="73">
        <f>+DATA!AC47*($M$67/$K$67)</f>
        <v>76564.785003436817</v>
      </c>
      <c r="L46" s="78" t="str">
        <f>+DATA!AD47</f>
        <v>NA</v>
      </c>
      <c r="M46" s="78">
        <f>+DATA!AE47*($M$67/$M$67)</f>
        <v>76018.093808411213</v>
      </c>
      <c r="N46" s="90"/>
      <c r="O46" s="98"/>
      <c r="P46" s="98"/>
      <c r="Q46" s="98"/>
      <c r="R46" s="78"/>
      <c r="S46" s="73"/>
      <c r="T46" s="96"/>
      <c r="U46" s="73">
        <f>+DATA!CH47*($M$67/$I$67)</f>
        <v>64783.051215250933</v>
      </c>
      <c r="V46" s="73">
        <f>+DATA!CI47*($M$67/$J$67)</f>
        <v>65726.430423733895</v>
      </c>
      <c r="W46" s="73">
        <f>+DATA!CJ47*($M$67/$K$67)</f>
        <v>65707.443020360282</v>
      </c>
      <c r="X46" s="73" t="e">
        <f>+DATA!CK47*($M$67/$L$67)</f>
        <v>#VALUE!</v>
      </c>
      <c r="Y46" s="98" t="str">
        <f>+DATA!CL47</f>
        <v>NA</v>
      </c>
    </row>
    <row r="47" spans="1:25">
      <c r="A47" s="53" t="str">
        <f>+DATA!A48</f>
        <v>Minnesota</v>
      </c>
      <c r="B47" s="73">
        <f>+DATA!T48*($M$67/$B$67)</f>
        <v>69685.598034398034</v>
      </c>
      <c r="C47" s="73">
        <f>+DATA!U48*($M$67/$C$67)</f>
        <v>69502.579975682704</v>
      </c>
      <c r="D47" s="73">
        <f>+DATA!V48*($M$67/$D$67)</f>
        <v>68458.714410598724</v>
      </c>
      <c r="E47" s="73">
        <f>+DATA!W48*($M$67/$E$67)</f>
        <v>69607.737680518869</v>
      </c>
      <c r="F47" s="73">
        <f>+DATA!X48*($M$67/$F$67)</f>
        <v>68281.079731335747</v>
      </c>
      <c r="G47" s="73">
        <f>+DATA!Y48*($M$67/$G$67)</f>
        <v>65362.35856573705</v>
      </c>
      <c r="H47" s="73">
        <f>+DATA!Z48*($M$67/$H$67)</f>
        <v>63507.821808127526</v>
      </c>
      <c r="I47" s="73">
        <f>+DATA!AA48*($M$67/$I$67)</f>
        <v>65397.992508680567</v>
      </c>
      <c r="J47" s="73">
        <f>+DATA!AB48*($M$67/$J$67)</f>
        <v>67056.542402348074</v>
      </c>
      <c r="K47" s="73">
        <f>+DATA!AC48*($M$67/$K$67)</f>
        <v>70258.905271939744</v>
      </c>
      <c r="L47" s="78" t="str">
        <f>+DATA!AD48</f>
        <v>NA</v>
      </c>
      <c r="M47" s="78">
        <f>+DATA!AE48*($M$67/$M$67)</f>
        <v>69919.247944612725</v>
      </c>
      <c r="N47" s="90"/>
      <c r="O47" s="98"/>
      <c r="P47" s="98"/>
      <c r="Q47" s="98"/>
      <c r="R47" s="78"/>
      <c r="S47" s="73"/>
      <c r="T47" s="96"/>
      <c r="U47" s="73">
        <f>+DATA!CH48*($M$67/$I$67)</f>
        <v>64693.121815917584</v>
      </c>
      <c r="V47" s="73">
        <f>+DATA!CI48*($M$67/$J$67)</f>
        <v>66253.628915894558</v>
      </c>
      <c r="W47" s="73">
        <f>+DATA!CJ48*($M$67/$K$67)</f>
        <v>69565.195100029407</v>
      </c>
      <c r="X47" s="73" t="e">
        <f>+DATA!CK48*($M$67/$L$67)</f>
        <v>#VALUE!</v>
      </c>
      <c r="Y47" s="98" t="str">
        <f>+DATA!CL48</f>
        <v>NA</v>
      </c>
    </row>
    <row r="48" spans="1:25">
      <c r="A48" s="53" t="str">
        <f>+DATA!A49</f>
        <v>Missouri</v>
      </c>
      <c r="B48" s="73">
        <f>+DATA!T49*($M$67/$B$67)</f>
        <v>60181.102702702708</v>
      </c>
      <c r="C48" s="73">
        <f>+DATA!U49*($M$67/$C$67)</f>
        <v>59611.1735999499</v>
      </c>
      <c r="D48" s="73">
        <f>+DATA!V49*($M$67/$D$67)</f>
        <v>58800.898293605132</v>
      </c>
      <c r="E48" s="73">
        <f>+DATA!W49*($M$67/$E$67)</f>
        <v>61049.559089331218</v>
      </c>
      <c r="F48" s="73">
        <f>+DATA!X49*($M$67/$F$67)</f>
        <v>60440.615185334347</v>
      </c>
      <c r="G48" s="73">
        <f>+DATA!Y49*($M$67/$G$67)</f>
        <v>58624.127490039835</v>
      </c>
      <c r="H48" s="73">
        <f>+DATA!Z49*($M$67/$H$67)</f>
        <v>53187.23739199734</v>
      </c>
      <c r="I48" s="73">
        <f>+DATA!AA49*($M$67/$I$67)</f>
        <v>51557.470451465029</v>
      </c>
      <c r="J48" s="73">
        <f>+DATA!AB49*($M$67/$J$67)</f>
        <v>52106.715656956076</v>
      </c>
      <c r="K48" s="73">
        <f>+DATA!AC49*($M$67/$K$67)</f>
        <v>52983.701526805191</v>
      </c>
      <c r="L48" s="78" t="str">
        <f>+DATA!AD49</f>
        <v>NA</v>
      </c>
      <c r="M48" s="78">
        <f>+DATA!AE49*($M$67/$M$67)</f>
        <v>55397.579962779157</v>
      </c>
      <c r="N48" s="90"/>
      <c r="O48" s="98"/>
      <c r="P48" s="98"/>
      <c r="Q48" s="98"/>
      <c r="R48" s="78">
        <f>+DATA!CE49*($M$67/$F$67)</f>
        <v>55968.317064220188</v>
      </c>
      <c r="S48" s="73">
        <f>+DATA!CF49*($M$67/$G$67)</f>
        <v>58252.430278884458</v>
      </c>
      <c r="T48" s="96" t="str">
        <f>+DATA!CG49</f>
        <v>NA</v>
      </c>
      <c r="U48" s="96" t="str">
        <f>+DATA!CH49</f>
        <v>NA</v>
      </c>
      <c r="V48" s="96" t="str">
        <f>+DATA!CI49</f>
        <v>NA</v>
      </c>
      <c r="W48" s="96"/>
      <c r="X48" s="96" t="e">
        <f>+DATA!CK49*($M$67/$L$67)</f>
        <v>#VALUE!</v>
      </c>
      <c r="Y48" s="98" t="str">
        <f>+DATA!CL49</f>
        <v>NA</v>
      </c>
    </row>
    <row r="49" spans="1:25">
      <c r="A49" s="53" t="str">
        <f>+DATA!A50</f>
        <v>Nebraska</v>
      </c>
      <c r="B49" s="73">
        <f>+DATA!T50*($M$67/$B$67)</f>
        <v>54539.274692874693</v>
      </c>
      <c r="C49" s="73">
        <f>+DATA!U50*($M$67/$C$67)</f>
        <v>56066.768858133313</v>
      </c>
      <c r="D49" s="73">
        <f>+DATA!V50*($M$67/$D$67)</f>
        <v>54701.996429752071</v>
      </c>
      <c r="E49" s="73">
        <f>+DATA!W50*($M$67/$E$67)</f>
        <v>57809.554578320385</v>
      </c>
      <c r="F49" s="73">
        <f>+DATA!X50*($M$67/$F$67)</f>
        <v>57807.566727581376</v>
      </c>
      <c r="G49" s="73">
        <f>+DATA!Y50*($M$67/$G$67)</f>
        <v>56738.549800796805</v>
      </c>
      <c r="H49" s="73">
        <f>+DATA!Z50*($M$67/$H$67)</f>
        <v>54232.170570063587</v>
      </c>
      <c r="I49" s="73">
        <f>+DATA!AA50*($M$67/$I$67)</f>
        <v>54247.122127868271</v>
      </c>
      <c r="J49" s="73">
        <f>+DATA!AB50*($M$67/$J$67)</f>
        <v>56713.26493831577</v>
      </c>
      <c r="K49" s="73">
        <f>+DATA!AC50*($M$67/$K$67)</f>
        <v>55273.023833703643</v>
      </c>
      <c r="L49" s="78" t="str">
        <f>+DATA!AD50</f>
        <v>NA</v>
      </c>
      <c r="M49" s="78">
        <f>+DATA!AE50*($M$67/$M$67)</f>
        <v>53392.82095154954</v>
      </c>
      <c r="N49" s="90"/>
      <c r="O49" s="98"/>
      <c r="P49" s="98"/>
      <c r="Q49" s="98"/>
      <c r="R49" s="78"/>
      <c r="S49" s="73"/>
      <c r="T49" s="96"/>
      <c r="U49" s="73">
        <f>+DATA!CH50*($M$67/$I$67)</f>
        <v>53970.669158512712</v>
      </c>
      <c r="V49" s="73">
        <f>+DATA!CI50*($M$67/$J$67)</f>
        <v>55590.513638271084</v>
      </c>
      <c r="W49" s="73">
        <f>+DATA!CJ50*($M$67/$K$67)</f>
        <v>57619.91912332151</v>
      </c>
      <c r="X49" s="73" t="e">
        <f>+DATA!CK50*($M$67/$L$67)</f>
        <v>#VALUE!</v>
      </c>
      <c r="Y49" s="98">
        <f>+DATA!CL50*($M$67/$M$67)</f>
        <v>43693.5</v>
      </c>
    </row>
    <row r="50" spans="1:25">
      <c r="A50" s="53" t="str">
        <f>+DATA!A51</f>
        <v>North Dakota</v>
      </c>
      <c r="B50" s="73">
        <f>+DATA!T51*($M$67/$B$67)</f>
        <v>48796.399017199023</v>
      </c>
      <c r="C50" s="73">
        <f>+DATA!U51*($M$67/$C$67)</f>
        <v>49155.637445991357</v>
      </c>
      <c r="D50" s="73">
        <f>+DATA!V51*($M$67/$D$67)</f>
        <v>48445.775489964581</v>
      </c>
      <c r="E50" s="73">
        <f>+DATA!W51*($M$67/$E$67)</f>
        <v>51704.943299799721</v>
      </c>
      <c r="F50" s="73">
        <f>+DATA!X51*($M$67/$F$67)</f>
        <v>53884.122085477742</v>
      </c>
      <c r="G50" s="73">
        <f>+DATA!Y51*($M$67/$G$67)</f>
        <v>52622.788844621507</v>
      </c>
      <c r="H50" s="73">
        <f>+DATA!Z51*($M$67/$H$67)</f>
        <v>51232.881619919666</v>
      </c>
      <c r="I50" s="73">
        <f>+DATA!AA51*($M$67/$I$67)</f>
        <v>51918.406637615575</v>
      </c>
      <c r="J50" s="73">
        <f>+DATA!AB51*($M$67/$J$67)</f>
        <v>53219.163515898072</v>
      </c>
      <c r="K50" s="73">
        <f>+DATA!AC51*($M$67/$K$67)</f>
        <v>53504.250587462884</v>
      </c>
      <c r="L50" s="78" t="str">
        <f>+DATA!AD51</f>
        <v>NA</v>
      </c>
      <c r="M50" s="78">
        <f>+DATA!AE51*($M$67/$M$67)</f>
        <v>53045.937413073712</v>
      </c>
      <c r="N50" s="90"/>
      <c r="O50" s="98"/>
      <c r="P50" s="98"/>
      <c r="Q50" s="98"/>
      <c r="R50" s="78"/>
      <c r="S50" s="73"/>
      <c r="T50" s="96"/>
      <c r="U50" s="96"/>
      <c r="V50" s="96"/>
      <c r="W50" s="96"/>
      <c r="X50" s="96" t="e">
        <f>+DATA!CK51*($M$67/$L$67)</f>
        <v>#VALUE!</v>
      </c>
      <c r="Y50" s="98" t="str">
        <f>+DATA!CL51</f>
        <v>NA</v>
      </c>
    </row>
    <row r="51" spans="1:25">
      <c r="A51" s="53" t="str">
        <f>+DATA!A52</f>
        <v>Ohio</v>
      </c>
      <c r="B51" s="73">
        <f>+DATA!T52*($M$67/$B$67)</f>
        <v>65128.829484029484</v>
      </c>
      <c r="C51" s="73">
        <f>+DATA!U52*($M$67/$C$67)</f>
        <v>65780.180411836787</v>
      </c>
      <c r="D51" s="73">
        <f>+DATA!V52*($M$67/$D$67)</f>
        <v>64450.501771411873</v>
      </c>
      <c r="E51" s="73">
        <f>+DATA!W52*($M$67/$E$67)</f>
        <v>66691.282947629661</v>
      </c>
      <c r="F51" s="73">
        <f>+DATA!X52*($M$67/$F$67)</f>
        <v>67121.974093329409</v>
      </c>
      <c r="G51" s="73">
        <f>+DATA!Y52*($M$67/$G$67)</f>
        <v>65238.820717131472</v>
      </c>
      <c r="H51" s="73">
        <f>+DATA!Z52*($M$67/$H$67)</f>
        <v>62762.61129935801</v>
      </c>
      <c r="I51" s="73">
        <f>+DATA!AA52*($M$67/$I$67)</f>
        <v>63736.29368070374</v>
      </c>
      <c r="J51" s="73">
        <f>+DATA!AB52*($M$67/$J$67)</f>
        <v>63762.222215360081</v>
      </c>
      <c r="K51" s="73">
        <f>+DATA!AC52*($M$67/$K$67)</f>
        <v>63399.31346858351</v>
      </c>
      <c r="L51" s="78" t="str">
        <f>+DATA!AD52</f>
        <v>NA</v>
      </c>
      <c r="M51" s="78">
        <f>+DATA!AE52*($M$67/$M$67)</f>
        <v>65761.99566780348</v>
      </c>
      <c r="N51" s="90"/>
      <c r="O51" s="98"/>
      <c r="P51" s="98"/>
      <c r="Q51" s="98"/>
      <c r="R51" s="78"/>
      <c r="S51" s="73"/>
      <c r="T51" s="96"/>
      <c r="U51" s="73">
        <f>+DATA!CH52*($M$67/$I$67)</f>
        <v>57460.72375094852</v>
      </c>
      <c r="V51" s="73">
        <f>+DATA!CI52*($M$67/$J$67)</f>
        <v>57083.399312292917</v>
      </c>
      <c r="W51" s="73">
        <f>+DATA!CJ52*($M$67/$K$67)</f>
        <v>57946.862815405388</v>
      </c>
      <c r="X51" s="73" t="e">
        <f>+DATA!CK52*($M$67/$L$67)</f>
        <v>#VALUE!</v>
      </c>
      <c r="Y51" s="98" t="str">
        <f>+DATA!CL52</f>
        <v>NA</v>
      </c>
    </row>
    <row r="52" spans="1:25">
      <c r="A52" s="53" t="str">
        <f>+DATA!A53</f>
        <v>South Dakota</v>
      </c>
      <c r="B52" s="73">
        <f>+DATA!T53*($M$67/$B$67)</f>
        <v>49029.771007371011</v>
      </c>
      <c r="C52" s="73">
        <f>+DATA!U53*($M$67/$C$67)</f>
        <v>49987.817477893237</v>
      </c>
      <c r="D52" s="73">
        <f>+DATA!V53*($M$67/$D$67)</f>
        <v>49631.90727272728</v>
      </c>
      <c r="E52" s="73">
        <f>+DATA!W53*($M$67/$E$67)</f>
        <v>50454.939960398697</v>
      </c>
      <c r="F52" s="73">
        <f>+DATA!X53*($M$67/$F$67)</f>
        <v>50986.576876563806</v>
      </c>
      <c r="G52" s="73">
        <f>+DATA!Y53*($M$67/$G$67)</f>
        <v>49238.501992031866</v>
      </c>
      <c r="H52" s="73">
        <f>+DATA!Z53*($M$67/$H$67)</f>
        <v>46325.74346282849</v>
      </c>
      <c r="I52" s="73">
        <f>+DATA!AA53*($M$67/$I$67)</f>
        <v>46408.955089988056</v>
      </c>
      <c r="J52" s="73">
        <f>+DATA!AB53*($M$67/$J$67)</f>
        <v>48760.393927390673</v>
      </c>
      <c r="K52" s="73">
        <f>+DATA!AC53*($M$67/$K$67)</f>
        <v>47417.703768740481</v>
      </c>
      <c r="L52" s="78" t="str">
        <f>+DATA!AD53</f>
        <v>NA</v>
      </c>
      <c r="M52" s="78">
        <f>+DATA!AE53*($M$67/$M$67)</f>
        <v>52909.73239436619</v>
      </c>
      <c r="N52" s="90"/>
      <c r="O52" s="98"/>
      <c r="P52" s="98"/>
      <c r="Q52" s="98"/>
      <c r="R52" s="78"/>
      <c r="S52" s="73"/>
      <c r="T52" s="96"/>
      <c r="U52" s="96"/>
      <c r="V52" s="96"/>
      <c r="W52" s="96"/>
      <c r="X52" s="96" t="e">
        <f>+DATA!CK53*($M$67/$L$67)</f>
        <v>#VALUE!</v>
      </c>
      <c r="Y52" s="98" t="str">
        <f>+DATA!CL53</f>
        <v>NA</v>
      </c>
    </row>
    <row r="53" spans="1:25">
      <c r="A53" s="51" t="str">
        <f>+DATA!A54</f>
        <v>Wisconsin</v>
      </c>
      <c r="B53" s="73">
        <f>+DATA!T54*($M$67/$B$67)</f>
        <v>79111.901719901725</v>
      </c>
      <c r="C53" s="73">
        <f>+DATA!U54*($M$67/$C$67)</f>
        <v>81095.474833794025</v>
      </c>
      <c r="D53" s="73">
        <f>+DATA!V54*($M$67/$D$67)</f>
        <v>77628.615558867357</v>
      </c>
      <c r="E53" s="73">
        <f>+DATA!W54*($M$67/$E$67)</f>
        <v>83748.707291487051</v>
      </c>
      <c r="F53" s="78">
        <f>+DATA!X54*($M$67/$F$67)</f>
        <v>85709.14617974525</v>
      </c>
      <c r="G53" s="73">
        <f>+DATA!Y54*($M$67/$G$67)</f>
        <v>82119.075697211156</v>
      </c>
      <c r="H53" s="73">
        <f>+DATA!Z54*($M$67/$H$67)</f>
        <v>75744.162934006294</v>
      </c>
      <c r="I53" s="73">
        <f>+DATA!AA54*($M$67/$I$67)</f>
        <v>74538.975152212195</v>
      </c>
      <c r="J53" s="73">
        <f>+DATA!AB54*($M$67/$J$67)</f>
        <v>53763.591779723181</v>
      </c>
      <c r="K53" s="73">
        <f>+DATA!AC54*($M$67/$K$67)</f>
        <v>94761.570863918692</v>
      </c>
      <c r="L53" s="78" t="str">
        <f>+DATA!AD54</f>
        <v>NA</v>
      </c>
      <c r="M53" s="78">
        <f>+DATA!AE54*($M$67/$M$67)</f>
        <v>77165.901227149094</v>
      </c>
      <c r="N53" s="90"/>
      <c r="O53" s="98"/>
      <c r="P53" s="98"/>
      <c r="Q53" s="98"/>
      <c r="R53" s="78"/>
      <c r="S53" s="73"/>
      <c r="T53" s="98"/>
      <c r="U53" s="73">
        <f>+DATA!CH54*($M$67/$I$67)</f>
        <v>78068.034189504309</v>
      </c>
      <c r="V53" s="73">
        <f>+DATA!CI54*($M$67/$J$67)</f>
        <v>78086.482020790849</v>
      </c>
      <c r="W53" s="73">
        <f>+DATA!CJ54*($M$67/$K$67)</f>
        <v>78437.928225370575</v>
      </c>
      <c r="X53" s="73" t="e">
        <f>+DATA!CK54*($M$67/$L$67)</f>
        <v>#VALUE!</v>
      </c>
      <c r="Y53" s="279" t="str">
        <f>+DATA!CL54</f>
        <v>NA</v>
      </c>
    </row>
    <row r="54" spans="1:25" s="136" customFormat="1">
      <c r="A54" s="133"/>
      <c r="B54" s="134"/>
      <c r="C54" s="116"/>
      <c r="D54" s="116"/>
      <c r="E54" s="116"/>
      <c r="F54" s="116"/>
      <c r="G54" s="134"/>
      <c r="H54" s="116"/>
      <c r="I54" s="116"/>
      <c r="J54" s="116"/>
      <c r="K54" s="116"/>
      <c r="L54" s="116"/>
      <c r="M54" s="116"/>
      <c r="N54" s="135"/>
      <c r="O54" s="134"/>
      <c r="P54" s="134"/>
      <c r="Q54" s="134"/>
      <c r="R54" s="116"/>
      <c r="S54" s="134"/>
      <c r="T54" s="134"/>
      <c r="U54" s="134"/>
      <c r="V54" s="134"/>
      <c r="W54" s="134"/>
      <c r="X54" s="134"/>
      <c r="Y54" s="134"/>
    </row>
    <row r="55" spans="1:25">
      <c r="A55" s="53" t="str">
        <f>+DATA!A56</f>
        <v>Connecticut</v>
      </c>
      <c r="B55" s="73">
        <f>+DATA!T56*($M$67/$B$67)</f>
        <v>77878.879606879607</v>
      </c>
      <c r="C55" s="73">
        <f>+DATA!U56*($M$67/$C$67)</f>
        <v>79651.318709211293</v>
      </c>
      <c r="D55" s="73">
        <f>+DATA!V56*($M$67/$D$67)</f>
        <v>78390.354480673734</v>
      </c>
      <c r="E55" s="73">
        <f>+DATA!W56*($M$67/$E$67)</f>
        <v>78247.223178863846</v>
      </c>
      <c r="F55" s="73">
        <f>+DATA!X56*($M$67/$F$67)</f>
        <v>76665.078188533735</v>
      </c>
      <c r="G55" s="73">
        <f>+DATA!Y56*($M$67/$G$67)</f>
        <v>75971.442231075693</v>
      </c>
      <c r="H55" s="73">
        <f>+DATA!Z56*($M$67/$H$67)</f>
        <v>67421.480338845344</v>
      </c>
      <c r="I55" s="73">
        <f>+DATA!AA56*($M$67/$I$67)</f>
        <v>68947.794388830342</v>
      </c>
      <c r="J55" s="73">
        <f>+DATA!AB56*($M$67/$J$67)</f>
        <v>70411.459642412447</v>
      </c>
      <c r="K55" s="73">
        <f>+DATA!AC56*($M$67/$K$67)</f>
        <v>74363.627106031796</v>
      </c>
      <c r="L55" s="78" t="str">
        <f>+DATA!AD56</f>
        <v>NA</v>
      </c>
      <c r="M55" s="78">
        <f>+DATA!AE56*($M$67/$M$67)</f>
        <v>70816.102992615619</v>
      </c>
      <c r="N55" s="90"/>
      <c r="O55" s="98"/>
      <c r="P55" s="98"/>
      <c r="Q55" s="98"/>
      <c r="R55" s="78"/>
      <c r="S55" s="73"/>
      <c r="T55" s="96"/>
      <c r="U55" s="73">
        <f>+DATA!CH56*($M$67/$I$67)</f>
        <v>65169.149419297202</v>
      </c>
      <c r="V55" s="73">
        <f>+DATA!CI56*($M$67/$J$67)</f>
        <v>65476.432173785091</v>
      </c>
      <c r="W55" s="73">
        <f>+DATA!CJ56*($M$67/$K$67)</f>
        <v>75782.515843983099</v>
      </c>
      <c r="X55" s="73" t="e">
        <f>+DATA!CK56*($M$67/$L$67)</f>
        <v>#VALUE!</v>
      </c>
      <c r="Y55" s="96" t="str">
        <f>+DATA!CL56</f>
        <v>NA</v>
      </c>
    </row>
    <row r="56" spans="1:25">
      <c r="A56" s="53" t="str">
        <f>+DATA!A57</f>
        <v>Maine</v>
      </c>
      <c r="B56" s="73">
        <f>+DATA!T57*($M$67/$B$67)</f>
        <v>61707.644226044227</v>
      </c>
      <c r="C56" s="73">
        <f>+DATA!U57*($M$67/$C$67)</f>
        <v>60856.737626735005</v>
      </c>
      <c r="D56" s="73">
        <f>+DATA!V57*($M$67/$D$67)</f>
        <v>60718.507962008145</v>
      </c>
      <c r="E56" s="73">
        <f>+DATA!W57*($M$67/$E$67)</f>
        <v>62910.884421535869</v>
      </c>
      <c r="F56" s="73">
        <f>+DATA!X57*($M$67/$F$67)</f>
        <v>60719.183919402334</v>
      </c>
      <c r="G56" s="73">
        <f>+DATA!Y57*($M$67/$G$67)</f>
        <v>57744.191235059756</v>
      </c>
      <c r="H56" s="73">
        <f>+DATA!Z57*($M$67/$H$67)</f>
        <v>55751.867692875101</v>
      </c>
      <c r="I56" s="73">
        <f>+DATA!AA57*($M$67/$I$67)</f>
        <v>56199.672806368006</v>
      </c>
      <c r="J56" s="73">
        <f>+DATA!AB57*($M$67/$J$67)</f>
        <v>56603.23102454433</v>
      </c>
      <c r="K56" s="73">
        <f>+DATA!AC57*($M$67/$K$67)</f>
        <v>57581.963930640566</v>
      </c>
      <c r="L56" s="78" t="str">
        <f>+DATA!AD57</f>
        <v>NA</v>
      </c>
      <c r="M56" s="78">
        <f>+DATA!AE57*($M$67/$M$67)</f>
        <v>56828.024478994375</v>
      </c>
      <c r="N56" s="90"/>
      <c r="O56" s="98"/>
      <c r="P56" s="98"/>
      <c r="Q56" s="98"/>
      <c r="R56" s="78"/>
      <c r="S56" s="73"/>
      <c r="T56" s="96"/>
      <c r="U56" s="73">
        <f>+DATA!CH57*($M$67/$I$67)</f>
        <v>52753.152945205482</v>
      </c>
      <c r="V56" s="73">
        <f>+DATA!CI57*($M$67/$J$67)</f>
        <v>51886.701444097533</v>
      </c>
      <c r="W56" s="73">
        <f>+DATA!CJ57*($M$67/$K$67)</f>
        <v>54266.659543475173</v>
      </c>
      <c r="X56" s="73" t="e">
        <f>+DATA!CK57*($M$67/$L$67)</f>
        <v>#VALUE!</v>
      </c>
      <c r="Y56" s="96" t="str">
        <f>+DATA!CL57</f>
        <v>NA</v>
      </c>
    </row>
    <row r="57" spans="1:25">
      <c r="A57" s="53" t="str">
        <f>+DATA!A58</f>
        <v>Massachusetts</v>
      </c>
      <c r="B57" s="73">
        <f>+DATA!T58*($M$67/$B$67)</f>
        <v>67676.674201474205</v>
      </c>
      <c r="C57" s="73">
        <f>+DATA!U58*($M$67/$C$67)</f>
        <v>69488.558637572729</v>
      </c>
      <c r="D57" s="73">
        <f>+DATA!V58*($M$67/$D$67)</f>
        <v>66986.156319657428</v>
      </c>
      <c r="E57" s="73">
        <f>+DATA!W58*($M$67/$E$67)</f>
        <v>68234.772001078265</v>
      </c>
      <c r="F57" s="73">
        <f>+DATA!X58*($M$67/$F$67)</f>
        <v>66644.16492504628</v>
      </c>
      <c r="G57" s="73">
        <f>+DATA!Y58*($M$67/$G$67)</f>
        <v>64947.314741035851</v>
      </c>
      <c r="H57" s="73">
        <f>+DATA!Z58*($M$67/$H$67)</f>
        <v>58676.794015167048</v>
      </c>
      <c r="I57" s="73">
        <f>+DATA!AA58*($M$67/$I$67)</f>
        <v>62240.301537536165</v>
      </c>
      <c r="J57" s="73">
        <f>+DATA!AB58*($M$67/$J$67)</f>
        <v>63491.489030519173</v>
      </c>
      <c r="K57" s="73">
        <f>+DATA!AC58*($M$67/$K$67)</f>
        <v>63100.562003984385</v>
      </c>
      <c r="L57" s="78" t="str">
        <f>+DATA!AD58</f>
        <v>NA</v>
      </c>
      <c r="M57" s="78">
        <f>+DATA!AE58*($M$67/$M$67)</f>
        <v>64864.256599222834</v>
      </c>
      <c r="N57" s="90"/>
      <c r="O57" s="98"/>
      <c r="P57" s="98"/>
      <c r="Q57" s="98"/>
      <c r="R57" s="78"/>
      <c r="S57" s="73"/>
      <c r="T57" s="96"/>
      <c r="U57" s="96"/>
      <c r="V57" s="96"/>
      <c r="W57" s="96"/>
      <c r="X57" s="96" t="e">
        <f>+DATA!CK58*($M$67/$L$67)</f>
        <v>#VALUE!</v>
      </c>
      <c r="Y57" s="96" t="str">
        <f>+DATA!CL58</f>
        <v>NA</v>
      </c>
    </row>
    <row r="58" spans="1:25">
      <c r="A58" s="53" t="str">
        <f>+DATA!A59</f>
        <v>New Hampshire</v>
      </c>
      <c r="B58" s="73">
        <f>+DATA!T59*($M$67/$B$67)</f>
        <v>56959.606879606879</v>
      </c>
      <c r="C58" s="73">
        <f>+DATA!U59*($M$67/$C$67)</f>
        <v>57025.987518002876</v>
      </c>
      <c r="D58" s="73">
        <f>+DATA!V59*($M$67/$D$67)</f>
        <v>55764.933311688314</v>
      </c>
      <c r="E58" s="73">
        <f>+DATA!W59*($M$67/$E$67)</f>
        <v>61996.669578546585</v>
      </c>
      <c r="F58" s="73">
        <f>+DATA!X59*($M$67/$F$67)</f>
        <v>61255.556131638754</v>
      </c>
      <c r="G58" s="73">
        <f>+DATA!Y59*($M$67/$G$67)</f>
        <v>58908.047808764939</v>
      </c>
      <c r="H58" s="73">
        <f>+DATA!Z59*($M$67/$H$67)</f>
        <v>49831.080661377186</v>
      </c>
      <c r="I58" s="73">
        <f>+DATA!AA59*($M$67/$I$67)</f>
        <v>57105.142582191773</v>
      </c>
      <c r="J58" s="73">
        <f>+DATA!AB59*($M$67/$J$67)</f>
        <v>58309.494664847021</v>
      </c>
      <c r="K58" s="73">
        <f>+DATA!AC59*($M$67/$K$67)</f>
        <v>58277.42831498717</v>
      </c>
      <c r="L58" s="78" t="str">
        <f>+DATA!AD59</f>
        <v>NA</v>
      </c>
      <c r="M58" s="78">
        <f>+DATA!AE59*($M$67/$M$67)</f>
        <v>56586.218105557498</v>
      </c>
      <c r="N58" s="90"/>
      <c r="O58" s="98"/>
      <c r="P58" s="98"/>
      <c r="Q58" s="98"/>
      <c r="R58" s="78"/>
      <c r="S58" s="73"/>
      <c r="T58" s="96"/>
      <c r="U58" s="73">
        <f>+DATA!CH59*($M$67/$I$67)</f>
        <v>53781.036986301362</v>
      </c>
      <c r="V58" s="73">
        <f>+DATA!CI59*($M$67/$J$67)</f>
        <v>54438.969026097024</v>
      </c>
      <c r="W58" s="73">
        <f>+DATA!CJ59*($M$67/$K$67)</f>
        <v>55128.653540008381</v>
      </c>
      <c r="X58" s="73" t="e">
        <f>+DATA!CK59*($M$67/$L$67)</f>
        <v>#VALUE!</v>
      </c>
      <c r="Y58" s="96" t="str">
        <f>+DATA!CL59</f>
        <v>NA</v>
      </c>
    </row>
    <row r="59" spans="1:25">
      <c r="A59" s="53" t="str">
        <f>+DATA!A60</f>
        <v>New Jersey</v>
      </c>
      <c r="B59" s="73">
        <f>+DATA!T60*($M$67/$B$67)</f>
        <v>79102.278132678141</v>
      </c>
      <c r="C59" s="73">
        <f>+DATA!U60*($M$67/$C$67)</f>
        <v>79116.394882057532</v>
      </c>
      <c r="D59" s="73">
        <f>+DATA!V60*($M$67/$D$67)</f>
        <v>76177.69296884934</v>
      </c>
      <c r="E59" s="73">
        <f>+DATA!W60*($M$67/$E$67)</f>
        <v>79218.925205923268</v>
      </c>
      <c r="F59" s="73">
        <f>+DATA!X60*($M$67/$F$67)</f>
        <v>80775.836160031977</v>
      </c>
      <c r="G59" s="73">
        <f>+DATA!Y60*($M$67/$G$67)</f>
        <v>78796.557768924293</v>
      </c>
      <c r="H59" s="73">
        <f>+DATA!Z60*($M$67/$H$67)</f>
        <v>70872.788557848122</v>
      </c>
      <c r="I59" s="73">
        <f>+DATA!AA60*($M$67/$I$67)</f>
        <v>68764.400126612367</v>
      </c>
      <c r="J59" s="73">
        <f>+DATA!AB60*($M$67/$J$67)</f>
        <v>67285.106262196787</v>
      </c>
      <c r="K59" s="73">
        <f>+DATA!AC60*($M$67/$K$67)</f>
        <v>67967.351741561797</v>
      </c>
      <c r="L59" s="78" t="str">
        <f>+DATA!AD60</f>
        <v>NA</v>
      </c>
      <c r="M59" s="78">
        <f>+DATA!AE60*($M$67/$M$67)</f>
        <v>67177.780813691643</v>
      </c>
      <c r="N59" s="90"/>
      <c r="O59" s="98"/>
      <c r="P59" s="98"/>
      <c r="Q59" s="98"/>
      <c r="R59" s="78"/>
      <c r="S59" s="73"/>
      <c r="T59" s="96"/>
      <c r="U59" s="96"/>
      <c r="V59" s="96"/>
      <c r="W59" s="96"/>
      <c r="X59" s="96" t="e">
        <f>+DATA!CK60*($M$67/$L$67)</f>
        <v>#VALUE!</v>
      </c>
      <c r="Y59" s="96" t="str">
        <f>+DATA!CL60</f>
        <v>NA</v>
      </c>
    </row>
    <row r="60" spans="1:25">
      <c r="A60" s="53" t="str">
        <f>+DATA!A61</f>
        <v>New York</v>
      </c>
      <c r="B60" s="73">
        <f>+DATA!T61*($M$67/$B$67)</f>
        <v>77537.242260442261</v>
      </c>
      <c r="C60" s="73">
        <f>+DATA!U61*($M$67/$C$67)</f>
        <v>76773.809144973391</v>
      </c>
      <c r="D60" s="73">
        <f>+DATA!V61*($M$67/$D$67)</f>
        <v>75322.137509196007</v>
      </c>
      <c r="E60" s="73">
        <f>+DATA!W61*($M$67/$E$67)</f>
        <v>79163.265013845215</v>
      </c>
      <c r="F60" s="73">
        <f>+DATA!X61*($M$67/$F$67)</f>
        <v>78697.643427284478</v>
      </c>
      <c r="G60" s="73">
        <f>+DATA!Y61*($M$67/$G$67)</f>
        <v>77705.306772908356</v>
      </c>
      <c r="H60" s="73">
        <f>+DATA!Z61*($M$67/$H$67)</f>
        <v>65285.847177140844</v>
      </c>
      <c r="I60" s="73">
        <f>+DATA!AA61*($M$67/$I$67)</f>
        <v>64258.987685211694</v>
      </c>
      <c r="J60" s="73">
        <f>+DATA!AB61*($M$67/$J$67)</f>
        <v>68778.773121468825</v>
      </c>
      <c r="K60" s="73">
        <f>+DATA!AC61*($M$67/$K$67)</f>
        <v>71995.37774382552</v>
      </c>
      <c r="L60" s="78" t="str">
        <f>+DATA!AD61</f>
        <v>NA</v>
      </c>
      <c r="M60" s="78">
        <f>+DATA!AE61*($M$67/$M$67)</f>
        <v>75724.930074434582</v>
      </c>
      <c r="N60" s="90"/>
      <c r="O60" s="98"/>
      <c r="P60" s="98"/>
      <c r="Q60" s="98"/>
      <c r="R60" s="78"/>
      <c r="S60" s="73"/>
      <c r="T60" s="96"/>
      <c r="U60" s="96"/>
      <c r="V60" s="96"/>
      <c r="W60" s="96"/>
      <c r="X60" s="96" t="e">
        <f>+DATA!CK61*($M$67/$L$67)</f>
        <v>#VALUE!</v>
      </c>
      <c r="Y60" s="96" t="str">
        <f>+DATA!CL61</f>
        <v>NA</v>
      </c>
    </row>
    <row r="61" spans="1:25">
      <c r="A61" s="51" t="str">
        <f>+DATA!A62</f>
        <v>Pennsylvania</v>
      </c>
      <c r="B61" s="73">
        <f>+DATA!T62*($M$67/$B$67)</f>
        <v>66910.396068796064</v>
      </c>
      <c r="C61" s="73">
        <f>+DATA!U62*($M$67/$C$67)</f>
        <v>66978.046885145319</v>
      </c>
      <c r="D61" s="73">
        <f>+DATA!V62*($M$67/$D$67)</f>
        <v>65044.565241575147</v>
      </c>
      <c r="E61" s="73">
        <f>+DATA!W62*($M$67/$E$67)</f>
        <v>67959.85328104622</v>
      </c>
      <c r="F61" s="73">
        <f>+DATA!X62*($M$67/$F$67)</f>
        <v>68809.847059562002</v>
      </c>
      <c r="G61" s="73">
        <f>+DATA!Y62*($M$67/$G$67)</f>
        <v>66358.247011952189</v>
      </c>
      <c r="H61" s="73">
        <f>+DATA!Z62*($M$67/$H$67)</f>
        <v>62889.673294369444</v>
      </c>
      <c r="I61" s="73">
        <f>+DATA!AA62*($M$67/$I$67)</f>
        <v>63109.541734424056</v>
      </c>
      <c r="J61" s="73">
        <f>+DATA!AB62*($M$67/$J$67)</f>
        <v>62202.881611120218</v>
      </c>
      <c r="K61" s="73">
        <f>+DATA!AC62*($M$67/$K$67)</f>
        <v>62043.68379193201</v>
      </c>
      <c r="L61" s="78" t="str">
        <f>+DATA!AD62</f>
        <v>NA</v>
      </c>
      <c r="M61" s="78">
        <f>+DATA!AE62*($M$67/$M$67)</f>
        <v>62322.151507631213</v>
      </c>
      <c r="N61" s="90"/>
      <c r="O61" s="98"/>
      <c r="P61" s="98"/>
      <c r="Q61" s="98"/>
      <c r="R61" s="78"/>
      <c r="S61" s="73"/>
      <c r="T61" s="98"/>
      <c r="U61" s="73">
        <f>+DATA!CH62*($M$67/$I$67)</f>
        <v>74263.086588599195</v>
      </c>
      <c r="V61" s="73">
        <f>+DATA!CI62*($M$67/$J$67)</f>
        <v>69215.060116686756</v>
      </c>
      <c r="W61" s="73">
        <f>+DATA!CJ62*($M$67/$K$67)</f>
        <v>70225.192459153754</v>
      </c>
      <c r="X61" s="73" t="e">
        <f>+DATA!CK62*($M$67/$L$67)</f>
        <v>#VALUE!</v>
      </c>
      <c r="Y61" s="96" t="str">
        <f>+DATA!CL62</f>
        <v>NA</v>
      </c>
    </row>
    <row r="62" spans="1:25">
      <c r="A62" s="51" t="str">
        <f>+DATA!A63</f>
        <v>Rhode Island</v>
      </c>
      <c r="B62" s="73">
        <f>+DATA!T63*($M$67/$B$67)</f>
        <v>68694.368550368556</v>
      </c>
      <c r="C62" s="73">
        <f>+DATA!U63*($M$67/$C$67)</f>
        <v>66528.113588334905</v>
      </c>
      <c r="D62" s="73">
        <f>+DATA!V63*($M$67/$D$67)</f>
        <v>66008.452207792216</v>
      </c>
      <c r="E62" s="73">
        <f>+DATA!W63*($M$67/$E$67)</f>
        <v>70328.464538247266</v>
      </c>
      <c r="F62" s="73">
        <f>+DATA!X63*($M$67/$F$67)</f>
        <v>69065.185184340997</v>
      </c>
      <c r="G62" s="73">
        <f>+DATA!Y63*($M$67/$G$67)</f>
        <v>65917.195219123503</v>
      </c>
      <c r="H62" s="73">
        <f>+DATA!Z63*($M$67/$H$67)</f>
        <v>65350.499989355441</v>
      </c>
      <c r="I62" s="73">
        <f>+DATA!AA63*($M$67/$I$67)</f>
        <v>63955.244039579942</v>
      </c>
      <c r="J62" s="73">
        <f>+DATA!AB63*($M$67/$J$67)</f>
        <v>62255.253909406514</v>
      </c>
      <c r="K62" s="73">
        <f>+DATA!AC63*($M$67/$K$67)</f>
        <v>61506.955406080742</v>
      </c>
      <c r="L62" s="78" t="str">
        <f>+DATA!AD63</f>
        <v>NA</v>
      </c>
      <c r="M62" s="78">
        <f>+DATA!AE63*($M$67/$M$67)</f>
        <v>62277.75</v>
      </c>
      <c r="N62" s="90"/>
      <c r="O62" s="98"/>
      <c r="P62" s="98"/>
      <c r="Q62" s="98"/>
      <c r="R62" s="78"/>
      <c r="S62" s="73"/>
      <c r="T62" s="98"/>
      <c r="U62" s="98"/>
      <c r="V62" s="98"/>
      <c r="W62" s="98"/>
      <c r="X62" s="98" t="e">
        <f>+DATA!CK63*($M$67/$L$67)</f>
        <v>#VALUE!</v>
      </c>
      <c r="Y62" s="96" t="str">
        <f>+DATA!CL63</f>
        <v>NA</v>
      </c>
    </row>
    <row r="63" spans="1:25">
      <c r="A63" s="51" t="str">
        <f>+DATA!A64</f>
        <v>Vermont</v>
      </c>
      <c r="B63" s="88">
        <f>+DATA!T64*($M$67/$B$67)</f>
        <v>0</v>
      </c>
      <c r="C63" s="88" t="str">
        <f>+DATA!U64</f>
        <v>—</v>
      </c>
      <c r="D63" s="88">
        <f>+DATA!V64*($M$67/$D$67)</f>
        <v>0</v>
      </c>
      <c r="E63" s="88">
        <f>+DATA!W64*($M$67/$E$67)</f>
        <v>61197.449504437391</v>
      </c>
      <c r="F63" s="73">
        <f>+DATA!X64*($M$67/$F$67)</f>
        <v>60913.32271201611</v>
      </c>
      <c r="G63" s="88" t="str">
        <f>+DATA!Y64</f>
        <v>—</v>
      </c>
      <c r="H63" s="88" t="str">
        <f>+DATA!Z64</f>
        <v>—</v>
      </c>
      <c r="I63" s="88">
        <f>+DATA!AA64*($M$67/$I$67)</f>
        <v>58190.060462919224</v>
      </c>
      <c r="J63" s="73">
        <f>+DATA!AB64*($M$67/$J$67)</f>
        <v>56826.244810481752</v>
      </c>
      <c r="K63" s="73">
        <f>+DATA!AC64*($M$67/$K$67)</f>
        <v>57453.707667349619</v>
      </c>
      <c r="L63" s="78" t="str">
        <f>+DATA!AD64</f>
        <v>NA</v>
      </c>
      <c r="M63" s="78" t="s">
        <v>28</v>
      </c>
      <c r="N63" s="90"/>
      <c r="O63" s="98"/>
      <c r="P63" s="98"/>
      <c r="Q63" s="98"/>
      <c r="R63" s="78"/>
      <c r="S63" s="73"/>
      <c r="T63" s="98"/>
      <c r="U63" s="98"/>
      <c r="V63" s="98"/>
      <c r="W63" s="98"/>
      <c r="X63" s="98" t="e">
        <f>+DATA!CK64*($M$67/$L$67)</f>
        <v>#VALUE!</v>
      </c>
      <c r="Y63" s="96" t="str">
        <f>+DATA!CL64</f>
        <v>NA</v>
      </c>
    </row>
    <row r="64" spans="1:25" s="132" customFormat="1">
      <c r="A64" s="56" t="str">
        <f>+DATA!A65</f>
        <v>District of Columbia</v>
      </c>
      <c r="B64" s="73">
        <f>+DATA!T65*($M$67/$B$67)</f>
        <v>0</v>
      </c>
      <c r="C64" s="73">
        <f>+DATA!U65*($M$67/$C$67)</f>
        <v>0</v>
      </c>
      <c r="D64" s="73">
        <f>+DATA!V65*($M$67/$D$67)</f>
        <v>0</v>
      </c>
      <c r="E64" s="73">
        <f>+DATA!W65*($M$67/$E$67)</f>
        <v>0</v>
      </c>
      <c r="F64" s="140">
        <f>+DATA!X65*($M$67/$F$67)</f>
        <v>0</v>
      </c>
      <c r="G64" s="73">
        <f>+DATA!Y65*($M$67/$G$67)</f>
        <v>0</v>
      </c>
      <c r="H64" s="73">
        <f>+DATA!Z65*($M$67/$H$67)</f>
        <v>0</v>
      </c>
      <c r="I64" s="73">
        <f>+DATA!AA65*($M$67/$I$67)</f>
        <v>0</v>
      </c>
      <c r="J64" s="140">
        <f>+DATA!AB65</f>
        <v>0</v>
      </c>
      <c r="K64" s="140">
        <f>+DATA!AC65*($M$67/$K$67)</f>
        <v>0</v>
      </c>
      <c r="L64" s="140" t="str">
        <f>+DATA!AD65</f>
        <v>NA</v>
      </c>
      <c r="M64" s="140" t="s">
        <v>28</v>
      </c>
      <c r="N64" s="100"/>
      <c r="O64" s="99"/>
      <c r="P64" s="99"/>
      <c r="Q64" s="99"/>
      <c r="R64" s="99"/>
      <c r="S64" s="99"/>
      <c r="T64" s="99"/>
      <c r="U64" s="99"/>
      <c r="V64" s="99"/>
      <c r="W64" s="99"/>
      <c r="X64" s="99" t="e">
        <f>+DATA!CK65*($M$67/$L$67)</f>
        <v>#VALUE!</v>
      </c>
      <c r="Y64" s="99" t="str">
        <f>+DATA!CL65</f>
        <v>NA</v>
      </c>
    </row>
    <row r="65" spans="1:25" s="136" customFormat="1">
      <c r="A65" s="137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</row>
    <row r="66" spans="1:25">
      <c r="A66" s="102" t="s">
        <v>116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</row>
    <row r="67" spans="1:25">
      <c r="A67" s="102"/>
      <c r="B67" s="104">
        <v>203.5</v>
      </c>
      <c r="C67" s="104">
        <v>208.3</v>
      </c>
      <c r="D67" s="104">
        <v>220</v>
      </c>
      <c r="E67" s="104">
        <v>215.4</v>
      </c>
      <c r="F67" s="104">
        <v>218</v>
      </c>
      <c r="G67" s="104">
        <v>225.9</v>
      </c>
      <c r="H67" s="104">
        <v>229.6</v>
      </c>
      <c r="I67" s="104">
        <v>233.6</v>
      </c>
      <c r="J67" s="104">
        <v>238.3</v>
      </c>
      <c r="K67" s="104">
        <v>238.7</v>
      </c>
      <c r="L67" s="104">
        <v>240.6</v>
      </c>
      <c r="M67" s="104">
        <v>244.8</v>
      </c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</row>
    <row r="68" spans="1:25">
      <c r="A68" s="105"/>
      <c r="B68" s="106"/>
      <c r="C68" s="106"/>
      <c r="D68" s="106"/>
      <c r="E68" s="106"/>
      <c r="F68" s="106"/>
      <c r="G68" s="107">
        <f>(G67-B67)/B67</f>
        <v>0.1100737100737101</v>
      </c>
      <c r="H68" s="107">
        <f>(H67-C67)/C67</f>
        <v>0.10225636101776275</v>
      </c>
      <c r="I68" s="107">
        <f>(I67-D67)/D67</f>
        <v>6.1818181818181793E-2</v>
      </c>
      <c r="J68" s="107">
        <f>(J67-E67)/E67</f>
        <v>0.10631383472609102</v>
      </c>
      <c r="K68" s="107">
        <f>(K67-F67)/F67</f>
        <v>9.4954128440366922E-2</v>
      </c>
      <c r="L68" s="107">
        <f t="shared" ref="L68:M68" si="0">(L67-G67)/G67</f>
        <v>6.5073041168658641E-2</v>
      </c>
      <c r="M68" s="107">
        <f t="shared" si="0"/>
        <v>6.6202090592334575E-2</v>
      </c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</row>
  </sheetData>
  <mergeCells count="1">
    <mergeCell ref="A2:D2"/>
  </mergeCells>
  <phoneticPr fontId="9" type="noConversion"/>
  <pageMargins left="0.75" right="0.75" top="1" bottom="1" header="0.5" footer="0.5"/>
  <pageSetup scale="88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S68"/>
  <sheetViews>
    <sheetView showGridLines="0" zoomScale="85" zoomScaleNormal="75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13" sqref="K13"/>
    </sheetView>
  </sheetViews>
  <sheetFormatPr defaultRowHeight="12.75"/>
  <cols>
    <col min="1" max="1" width="13.7109375" style="23" customWidth="1"/>
    <col min="2" max="11" width="9.140625" style="71"/>
    <col min="12" max="19" width="9.140625" style="37"/>
    <col min="20" max="16384" width="9.140625" style="119"/>
  </cols>
  <sheetData>
    <row r="1" spans="1:19">
      <c r="A1" s="28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9">
      <c r="A2" s="124" t="s">
        <v>120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39"/>
      <c r="M2" s="39"/>
      <c r="N2" s="39"/>
      <c r="O2" s="39"/>
      <c r="P2" s="39"/>
      <c r="Q2" s="39"/>
      <c r="R2" s="39"/>
      <c r="S2" s="39"/>
    </row>
    <row r="3" spans="1:19" s="136" customFormat="1">
      <c r="A3" s="141"/>
      <c r="B3" s="142" t="s">
        <v>46</v>
      </c>
      <c r="C3" s="142"/>
      <c r="D3" s="142"/>
      <c r="E3" s="142"/>
      <c r="F3" s="142"/>
      <c r="G3" s="143"/>
      <c r="H3" s="143"/>
      <c r="I3" s="143"/>
      <c r="J3" s="143"/>
      <c r="K3" s="143"/>
      <c r="L3" s="72" t="s">
        <v>47</v>
      </c>
      <c r="M3" s="144"/>
      <c r="N3" s="144"/>
      <c r="O3" s="123"/>
      <c r="P3" s="123"/>
      <c r="Q3" s="123"/>
      <c r="R3" s="123"/>
      <c r="S3" s="123"/>
    </row>
    <row r="4" spans="1:19" s="123" customFormat="1">
      <c r="A4" s="42"/>
      <c r="B4" s="108" t="s">
        <v>54</v>
      </c>
      <c r="C4" s="108" t="s">
        <v>59</v>
      </c>
      <c r="D4" s="108" t="s">
        <v>62</v>
      </c>
      <c r="E4" s="108" t="s">
        <v>71</v>
      </c>
      <c r="F4" s="108" t="s">
        <v>113</v>
      </c>
      <c r="G4" s="108" t="s">
        <v>117</v>
      </c>
      <c r="H4" s="108" t="s">
        <v>124</v>
      </c>
      <c r="I4" s="108" t="s">
        <v>127</v>
      </c>
      <c r="J4" s="108" t="s">
        <v>131</v>
      </c>
      <c r="K4" s="120" t="s">
        <v>130</v>
      </c>
      <c r="L4" s="109" t="s">
        <v>54</v>
      </c>
      <c r="M4" s="108" t="s">
        <v>59</v>
      </c>
      <c r="N4" s="108" t="s">
        <v>62</v>
      </c>
      <c r="O4" s="108" t="s">
        <v>117</v>
      </c>
      <c r="P4" s="108" t="s">
        <v>124</v>
      </c>
      <c r="Q4" s="108" t="s">
        <v>127</v>
      </c>
      <c r="R4" s="121" t="s">
        <v>131</v>
      </c>
      <c r="S4" s="122" t="s">
        <v>130</v>
      </c>
    </row>
    <row r="5" spans="1:19">
      <c r="A5" s="5" t="str">
        <f>+DATA!A6</f>
        <v>50 States and D.C.</v>
      </c>
      <c r="B5" s="73">
        <f>+DATA!T6*($G$67/$B$67)</f>
        <v>63024.566190067926</v>
      </c>
      <c r="C5" s="73">
        <f>+DATA!U6*($H$67/$C$67)</f>
        <v>64858.950535918251</v>
      </c>
      <c r="D5" s="73">
        <f>+DATA!V6*($I$67/$D$67)</f>
        <v>63929.759643510748</v>
      </c>
      <c r="E5" s="73">
        <f>+DATA!W6*($J$67/$E$67)</f>
        <v>67788.296746326232</v>
      </c>
      <c r="F5" s="73">
        <f>+DATA!X6*($K$67/$F$67)</f>
        <v>67262.028746023614</v>
      </c>
      <c r="G5" s="73">
        <f>+DATA!Y6</f>
        <v>61621</v>
      </c>
      <c r="H5" s="73">
        <f>+DATA!Z6</f>
        <v>58578.585195100357</v>
      </c>
      <c r="I5" s="73">
        <f>+DATA!AA6</f>
        <v>57955.871470767823</v>
      </c>
      <c r="J5" s="73">
        <f>+DATA!AB6</f>
        <v>59009.625743617013</v>
      </c>
      <c r="K5" s="73">
        <f>+DATA!AC6</f>
        <v>60422.139566484453</v>
      </c>
      <c r="L5" s="95" t="s">
        <v>42</v>
      </c>
      <c r="M5" s="78"/>
      <c r="N5" s="78"/>
      <c r="O5" s="73" t="s">
        <v>42</v>
      </c>
      <c r="P5" s="73">
        <f>+DATA!CG6</f>
        <v>43097.814764916766</v>
      </c>
      <c r="Q5" s="73">
        <f>+DATA!CH6</f>
        <v>62142.186068473202</v>
      </c>
      <c r="R5" s="73">
        <f>+DATA!CI6</f>
        <v>62789.349844145727</v>
      </c>
      <c r="S5" s="73">
        <f>+DATA!CJ6</f>
        <v>63660.784044442604</v>
      </c>
    </row>
    <row r="6" spans="1:19">
      <c r="A6" s="53" t="str">
        <f>+DATA!A7</f>
        <v>West</v>
      </c>
      <c r="B6" s="96">
        <f>+DATA!T7*($G$67/$B$67)</f>
        <v>73272.635380835389</v>
      </c>
      <c r="C6" s="96">
        <f>+DATA!U7*($H$67/$C$67)</f>
        <v>76014.236840839279</v>
      </c>
      <c r="D6" s="96">
        <f>+DATA!V7*($I$67/$D$67)</f>
        <v>75909.415342273656</v>
      </c>
      <c r="E6" s="96">
        <f>+DATA!W7*($J$67/$E$67)</f>
        <v>79935.385675756625</v>
      </c>
      <c r="F6" s="96">
        <f>+DATA!X7*($K$67/$F$67)</f>
        <v>79414.109372839273</v>
      </c>
      <c r="G6" s="96">
        <f>+DATA!Y7</f>
        <v>72559</v>
      </c>
      <c r="H6" s="96">
        <f>+DATA!Z7</f>
        <v>67137.255586191051</v>
      </c>
      <c r="I6" s="96">
        <f>+DATA!AA7</f>
        <v>66502.237217296206</v>
      </c>
      <c r="J6" s="96">
        <f>+DATA!AB7</f>
        <v>67792.846766013885</v>
      </c>
      <c r="K6" s="96">
        <f>+DATA!AC7</f>
        <v>69679.904048127588</v>
      </c>
      <c r="L6" s="90"/>
      <c r="M6" s="98"/>
      <c r="N6" s="98"/>
      <c r="O6" s="96"/>
      <c r="P6" s="96" t="str">
        <f>+DATA!CG7</f>
        <v>NA</v>
      </c>
      <c r="Q6" s="96">
        <f>+DATA!CH7</f>
        <v>66490.46597498389</v>
      </c>
      <c r="R6" s="96">
        <f>+DATA!CI7</f>
        <v>67415.905790561927</v>
      </c>
      <c r="S6" s="96">
        <f>+DATA!CJ7</f>
        <v>69946.243553514651</v>
      </c>
    </row>
    <row r="7" spans="1:19">
      <c r="A7" s="53" t="str">
        <f>+DATA!A8</f>
        <v>Midwest</v>
      </c>
      <c r="B7" s="96">
        <f>+DATA!T8*($G$67/$B$67)</f>
        <v>62895.666339066345</v>
      </c>
      <c r="C7" s="96">
        <f>+DATA!U8*($H$67/$C$67)</f>
        <v>64378.068876797188</v>
      </c>
      <c r="D7" s="96">
        <f>+DATA!V8*($I$67/$D$67)</f>
        <v>63536.167414220021</v>
      </c>
      <c r="E7" s="96">
        <f>+DATA!W8*($J$67/$E$67)</f>
        <v>67883.518391546226</v>
      </c>
      <c r="F7" s="96">
        <f>+DATA!X8*($K$67/$F$67)</f>
        <v>67921.999292460372</v>
      </c>
      <c r="G7" s="96">
        <f>+DATA!Y8</f>
        <v>62792</v>
      </c>
      <c r="H7" s="96">
        <f>+DATA!Z8</f>
        <v>60855.858923527099</v>
      </c>
      <c r="I7" s="96">
        <f>+DATA!AA8</f>
        <v>59711.667222806376</v>
      </c>
      <c r="J7" s="96">
        <f>+DATA!AB8</f>
        <v>60424.776413952466</v>
      </c>
      <c r="K7" s="96">
        <f>+DATA!AC8</f>
        <v>62654.336578071059</v>
      </c>
      <c r="L7" s="90"/>
      <c r="M7" s="98"/>
      <c r="N7" s="98"/>
      <c r="O7" s="96"/>
      <c r="P7" s="96">
        <f>+DATA!CG8</f>
        <v>52300.368637724554</v>
      </c>
      <c r="Q7" s="96">
        <f>+DATA!CH8</f>
        <v>67612.237908644893</v>
      </c>
      <c r="R7" s="96">
        <f>+DATA!CI8</f>
        <v>69055.799861780717</v>
      </c>
      <c r="S7" s="96">
        <f>+DATA!CJ8</f>
        <v>70574.765233900107</v>
      </c>
    </row>
    <row r="8" spans="1:19">
      <c r="A8" s="53" t="str">
        <f>+DATA!A9</f>
        <v>Northeast</v>
      </c>
      <c r="B8" s="96">
        <f>+DATA!T9*($G$67/$B$67)</f>
        <v>68216.249631449638</v>
      </c>
      <c r="C8" s="96">
        <f>+DATA!U9*($H$67/$C$67)</f>
        <v>69253.615333574737</v>
      </c>
      <c r="D8" s="96">
        <f>+DATA!V9*($I$67/$D$67)</f>
        <v>68690.738599053191</v>
      </c>
      <c r="E8" s="96">
        <f>+DATA!W9*($J$67/$E$67)</f>
        <v>72883.288049496667</v>
      </c>
      <c r="F8" s="96">
        <f>+DATA!X9*($K$67/$F$67)</f>
        <v>72838.675744587978</v>
      </c>
      <c r="G8" s="96">
        <f>+DATA!Y9</f>
        <v>67605</v>
      </c>
      <c r="H8" s="96">
        <f>+DATA!Z9</f>
        <v>60653.46372378568</v>
      </c>
      <c r="I8" s="96">
        <f>+DATA!AA9</f>
        <v>61485.420237797844</v>
      </c>
      <c r="J8" s="96">
        <f>+DATA!AB9</f>
        <v>64486.512423105145</v>
      </c>
      <c r="K8" s="96">
        <f>+DATA!AC9</f>
        <v>66194.898560979651</v>
      </c>
      <c r="L8" s="90"/>
      <c r="M8" s="98"/>
      <c r="N8" s="98"/>
      <c r="O8" s="96"/>
      <c r="P8" s="96" t="str">
        <f>+DATA!CG9</f>
        <v>NA</v>
      </c>
      <c r="Q8" s="96">
        <f>+DATA!CH9</f>
        <v>63838.342482100234</v>
      </c>
      <c r="R8" s="96">
        <f>+DATA!CI9</f>
        <v>62208.410958904111</v>
      </c>
      <c r="S8" s="96">
        <f>+DATA!CJ9</f>
        <v>64853.628653295134</v>
      </c>
    </row>
    <row r="9" spans="1:19">
      <c r="A9" s="5" t="str">
        <f>+DATA!A10</f>
        <v>SREB</v>
      </c>
      <c r="B9" s="73">
        <f>+DATA!T10*($G$67/$B$67)</f>
        <v>53771.613200462401</v>
      </c>
      <c r="C9" s="73">
        <f>+DATA!U10*($H$67/$C$67)</f>
        <v>55323.27799342561</v>
      </c>
      <c r="D9" s="73">
        <f>+DATA!V10*($I$67/$D$67)</f>
        <v>54632.342153952384</v>
      </c>
      <c r="E9" s="73">
        <f>+DATA!W10*($J$67/$E$67)</f>
        <v>57164.716354881639</v>
      </c>
      <c r="F9" s="73">
        <f>+DATA!X10*($K$67/$F$67)</f>
        <v>56586.252854345061</v>
      </c>
      <c r="G9" s="73">
        <f>+DATA!Y10</f>
        <v>51834.101565527541</v>
      </c>
      <c r="H9" s="73">
        <f>+DATA!Z10</f>
        <v>51302.207031921374</v>
      </c>
      <c r="I9" s="73">
        <f>+DATA!AA10</f>
        <v>52158.031710827207</v>
      </c>
      <c r="J9" s="73">
        <f>+DATA!AB10</f>
        <v>52098.724037699285</v>
      </c>
      <c r="K9" s="73">
        <f>+DATA!AC10</f>
        <v>52632.347802568067</v>
      </c>
      <c r="L9" s="89">
        <f>+DATA!CA10*($G$67/$B$67)</f>
        <v>47222.798581049203</v>
      </c>
      <c r="M9" s="78">
        <f>+DATA!CB10*($H$67/$C$67)</f>
        <v>48286.000414996517</v>
      </c>
      <c r="N9" s="78">
        <f>+DATA!CC10*($I$67/$D$67)</f>
        <v>46550.539508106936</v>
      </c>
      <c r="O9" s="73">
        <f>+DATA!CF10</f>
        <v>44617.655667565545</v>
      </c>
      <c r="P9" s="73">
        <f>+DATA!CG10</f>
        <v>42222.430061519342</v>
      </c>
      <c r="Q9" s="73">
        <f>+DATA!CH10</f>
        <v>42036.6004150476</v>
      </c>
      <c r="R9" s="73">
        <f>+DATA!CI10</f>
        <v>40187.770446953116</v>
      </c>
      <c r="S9" s="73">
        <f>+DATA!CJ10</f>
        <v>39773.08091226031</v>
      </c>
    </row>
    <row r="10" spans="1:19">
      <c r="A10" s="5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89"/>
      <c r="M10" s="78"/>
      <c r="N10" s="78"/>
      <c r="O10" s="73"/>
      <c r="P10" s="73"/>
      <c r="Q10" s="73"/>
      <c r="R10" s="73"/>
      <c r="S10" s="73"/>
    </row>
    <row r="11" spans="1:19" ht="15.75" customHeight="1">
      <c r="A11" s="5" t="str">
        <f>+DATA!A12</f>
        <v>Alabama</v>
      </c>
      <c r="B11" s="73">
        <f>+DATA!T12*($G$67/$B$67)</f>
        <v>54963.05815292801</v>
      </c>
      <c r="C11" s="73">
        <f>+DATA!U12*($H$67/$C$67)</f>
        <v>58625.858690566245</v>
      </c>
      <c r="D11" s="73">
        <f>+DATA!V12*($I$67/$D$67)</f>
        <v>56362.6038196925</v>
      </c>
      <c r="E11" s="73">
        <f>+DATA!W12*($J$67/$E$67)</f>
        <v>59102.319730169918</v>
      </c>
      <c r="F11" s="73">
        <f>+DATA!X12*($K$67/$F$67)</f>
        <v>58053.309726850879</v>
      </c>
      <c r="G11" s="73">
        <f>+DATA!Y12</f>
        <v>53163.426363564577</v>
      </c>
      <c r="H11" s="73">
        <f>+DATA!Z12</f>
        <v>53890.58005049418</v>
      </c>
      <c r="I11" s="73">
        <f>+DATA!AA12</f>
        <v>52546.053207300371</v>
      </c>
      <c r="J11" s="73">
        <f>+DATA!AB12</f>
        <v>53106.961676420615</v>
      </c>
      <c r="K11" s="73">
        <f>+DATA!AC12</f>
        <v>51340.977497255764</v>
      </c>
      <c r="L11" s="89">
        <f>+DATA!CA12*($G$67/$B$67)</f>
        <v>57229.587605316046</v>
      </c>
      <c r="M11" s="78">
        <f>+DATA!CB12*($H$67/$C$67)</f>
        <v>59235.622784366657</v>
      </c>
      <c r="N11" s="78">
        <f>+DATA!CC12*($I$67/$D$67)</f>
        <v>59644.845328647505</v>
      </c>
      <c r="O11" s="73">
        <f>+DATA!CF12</f>
        <v>53109.070069798654</v>
      </c>
      <c r="P11" s="73">
        <f>+DATA!CG12</f>
        <v>50864.227946358485</v>
      </c>
      <c r="Q11" s="73">
        <f>+DATA!CH12</f>
        <v>56340.19537235851</v>
      </c>
      <c r="R11" s="73">
        <f>+DATA!CI12</f>
        <v>52434.391304347831</v>
      </c>
      <c r="S11" s="73">
        <f>+DATA!CJ12</f>
        <v>52214.932692307695</v>
      </c>
    </row>
    <row r="12" spans="1:19">
      <c r="A12" s="5" t="str">
        <f>+DATA!A13</f>
        <v>Arkansas</v>
      </c>
      <c r="B12" s="73">
        <f>+DATA!T13*($G$67/$B$67)</f>
        <v>47349.526879619065</v>
      </c>
      <c r="C12" s="73">
        <f>+DATA!U13*($H$67/$C$67)</f>
        <v>48515.249048858845</v>
      </c>
      <c r="D12" s="73">
        <f>+DATA!V13*($I$67/$D$67)</f>
        <v>44994.133253509259</v>
      </c>
      <c r="E12" s="73">
        <f>+DATA!W13*($J$67/$E$67)</f>
        <v>48186.544024411531</v>
      </c>
      <c r="F12" s="73">
        <f>+DATA!X13*($K$67/$F$67)</f>
        <v>47713.872899337854</v>
      </c>
      <c r="G12" s="73">
        <f>+DATA!Y13</f>
        <v>43996.935908215026</v>
      </c>
      <c r="H12" s="73">
        <f>+DATA!Z13</f>
        <v>43546.377554553517</v>
      </c>
      <c r="I12" s="73">
        <f>+DATA!AA13</f>
        <v>43845.371326013868</v>
      </c>
      <c r="J12" s="73">
        <f>+DATA!AB13</f>
        <v>44207.091056312107</v>
      </c>
      <c r="K12" s="73">
        <f>+DATA!AC13</f>
        <v>44817.506073802433</v>
      </c>
      <c r="L12" s="89"/>
      <c r="M12" s="78"/>
      <c r="N12" s="78"/>
      <c r="O12" s="73"/>
      <c r="P12" s="73"/>
      <c r="Q12" s="73"/>
      <c r="R12" s="73"/>
      <c r="S12" s="73"/>
    </row>
    <row r="13" spans="1:19">
      <c r="A13" s="5" t="str">
        <f>+DATA!A14</f>
        <v>Delaware</v>
      </c>
      <c r="B13" s="73">
        <f>+DATA!T14*($G$67/$B$67)</f>
        <v>69555.679765180917</v>
      </c>
      <c r="C13" s="73">
        <f>+DATA!U14*($H$67/$C$67)</f>
        <v>70287.8574811648</v>
      </c>
      <c r="D13" s="73">
        <f>+DATA!V14*($I$67/$D$67)</f>
        <v>67773.723204788694</v>
      </c>
      <c r="E13" s="73">
        <f>+DATA!W14*($J$67/$E$67)</f>
        <v>69453.845485818325</v>
      </c>
      <c r="F13" s="73">
        <f>+DATA!X14*($K$67/$F$67)</f>
        <v>69862.913796619832</v>
      </c>
      <c r="G13" s="73">
        <f>+DATA!Y14</f>
        <v>64166.660820365534</v>
      </c>
      <c r="H13" s="73">
        <f>+DATA!Z14</f>
        <v>68958.386479777721</v>
      </c>
      <c r="I13" s="73">
        <f>+DATA!AA14</f>
        <v>60362.580450037851</v>
      </c>
      <c r="J13" s="73">
        <f>+DATA!AB14</f>
        <v>58322.254381694256</v>
      </c>
      <c r="K13" s="73">
        <f>+DATA!AC14</f>
        <v>61440.976117285405</v>
      </c>
      <c r="L13" s="89"/>
      <c r="M13" s="78"/>
      <c r="N13" s="78"/>
      <c r="O13" s="73"/>
      <c r="P13" s="73"/>
      <c r="Q13" s="73"/>
      <c r="R13" s="73"/>
      <c r="S13" s="73"/>
    </row>
    <row r="14" spans="1:19">
      <c r="A14" s="5" t="str">
        <f>+DATA!A15</f>
        <v>Florida</v>
      </c>
      <c r="B14" s="73">
        <f>+DATA!T15*($G$67/$B$67)</f>
        <v>56676.841270632103</v>
      </c>
      <c r="C14" s="73">
        <f>+DATA!U15*($H$67/$C$67)</f>
        <v>58484.484263843762</v>
      </c>
      <c r="D14" s="73">
        <f>+DATA!V15*($I$67/$D$67)</f>
        <v>56842.313723723724</v>
      </c>
      <c r="E14" s="73">
        <f>+DATA!W15*($J$67/$E$67)</f>
        <v>59326.6508190635</v>
      </c>
      <c r="F14" s="73">
        <f>+DATA!X15*($K$67/$F$67)</f>
        <v>59394.606427195919</v>
      </c>
      <c r="G14" s="73">
        <f>+DATA!Y15</f>
        <v>54585.753821823935</v>
      </c>
      <c r="H14" s="73">
        <f>+DATA!Z15</f>
        <v>55270.779039301313</v>
      </c>
      <c r="I14" s="73">
        <f>+DATA!AA15</f>
        <v>55705.84911392405</v>
      </c>
      <c r="J14" s="73">
        <f>+DATA!AB15</f>
        <v>55728.191431516105</v>
      </c>
      <c r="K14" s="73">
        <f>+DATA!AC15</f>
        <v>56811.910223329483</v>
      </c>
      <c r="L14" s="89"/>
      <c r="M14" s="78"/>
      <c r="N14" s="78"/>
      <c r="O14" s="73"/>
      <c r="P14" s="73"/>
      <c r="Q14" s="73"/>
      <c r="R14" s="73"/>
      <c r="S14" s="73"/>
    </row>
    <row r="15" spans="1:19">
      <c r="A15" s="16" t="str">
        <f>+DATA!A16</f>
        <v>Georgia</v>
      </c>
      <c r="B15" s="97">
        <f>+DATA!T16*($G$67/$B$67)</f>
        <v>50432.129304554539</v>
      </c>
      <c r="C15" s="73">
        <f>+DATA!U16*($H$67/$C$67)</f>
        <v>51366.383311265381</v>
      </c>
      <c r="D15" s="73">
        <f>+DATA!V16*($I$67/$D$67)</f>
        <v>50748.850168758094</v>
      </c>
      <c r="E15" s="73">
        <f>+DATA!W16*($J$67/$E$67)</f>
        <v>53283.579929195505</v>
      </c>
      <c r="F15" s="73">
        <f>+DATA!X16*($K$67/$F$67)</f>
        <v>52526.870493734488</v>
      </c>
      <c r="G15" s="97">
        <f>+DATA!Y16</f>
        <v>46682.95063402399</v>
      </c>
      <c r="H15" s="97">
        <f>+DATA!Z16</f>
        <v>47569.866108556918</v>
      </c>
      <c r="I15" s="97">
        <f>+DATA!AA16</f>
        <v>46627.267982502235</v>
      </c>
      <c r="J15" s="97">
        <f>+DATA!AB16</f>
        <v>41928.334120261075</v>
      </c>
      <c r="K15" s="97">
        <f>+DATA!AC16</f>
        <v>42461.177352494131</v>
      </c>
      <c r="L15" s="89">
        <f>+DATA!CA16*($G$67/$B$67)</f>
        <v>47447.228654206498</v>
      </c>
      <c r="M15" s="78">
        <f>+DATA!CB16*($H$67/$C$67)</f>
        <v>48315.162911707535</v>
      </c>
      <c r="N15" s="78">
        <f>+DATA!CC16*($I$67/$D$67)</f>
        <v>46951.347275860026</v>
      </c>
      <c r="O15" s="73">
        <f>+DATA!CF16</f>
        <v>44688.970657167833</v>
      </c>
      <c r="P15" s="73">
        <f>+DATA!CG16</f>
        <v>41580.58162091874</v>
      </c>
      <c r="Q15" s="73">
        <f>+DATA!CH16</f>
        <v>40541.835024263411</v>
      </c>
      <c r="R15" s="73">
        <f>+DATA!CI16</f>
        <v>40028.13973831226</v>
      </c>
      <c r="S15" s="73">
        <f>+DATA!CJ16</f>
        <v>40012.434010334437</v>
      </c>
    </row>
    <row r="16" spans="1:19">
      <c r="A16" s="5" t="str">
        <f>+DATA!A17</f>
        <v>Kentucky</v>
      </c>
      <c r="B16" s="73">
        <f>+DATA!T17*($G$67/$B$67)</f>
        <v>53422.934159558368</v>
      </c>
      <c r="C16" s="73">
        <f>+DATA!U17*($H$67/$C$67)</f>
        <v>54220.183388399586</v>
      </c>
      <c r="D16" s="73">
        <f>+DATA!V17*($I$67/$D$67)</f>
        <v>52119.159649348156</v>
      </c>
      <c r="E16" s="73">
        <f>+DATA!W17*($J$67/$E$67)</f>
        <v>54094.273662559528</v>
      </c>
      <c r="F16" s="73">
        <f>+DATA!X17*($K$67/$F$67)</f>
        <v>53218.587530522338</v>
      </c>
      <c r="G16" s="73">
        <f>+DATA!Y17</f>
        <v>49343.220048088646</v>
      </c>
      <c r="H16" s="73">
        <f>+DATA!Z17</f>
        <v>43988.414879869008</v>
      </c>
      <c r="I16" s="73">
        <f>+DATA!AA17</f>
        <v>46022.913587689254</v>
      </c>
      <c r="J16" s="73">
        <f>+DATA!AB17</f>
        <v>46120.635311471691</v>
      </c>
      <c r="K16" s="73">
        <f>+DATA!AC17</f>
        <v>46923.354275427548</v>
      </c>
      <c r="L16" s="89">
        <f>+DATA!CA17*($G$67/$B$67)</f>
        <v>49157.407512542959</v>
      </c>
      <c r="M16" s="78">
        <f>+DATA!CB17*($H$67/$C$67)</f>
        <v>49063.199324837828</v>
      </c>
      <c r="N16" s="78">
        <f>+DATA!CC17*($I$67/$D$67)</f>
        <v>47042.580509931307</v>
      </c>
      <c r="O16" s="73">
        <f>+DATA!CF17</f>
        <v>44564.229773493978</v>
      </c>
      <c r="P16" s="73">
        <f>+DATA!CG17</f>
        <v>40761.67988784358</v>
      </c>
      <c r="Q16" s="73">
        <f>+DATA!CH17</f>
        <v>41024.665040458254</v>
      </c>
      <c r="R16" s="73">
        <f>+DATA!CI17</f>
        <v>41127.55258855586</v>
      </c>
      <c r="S16" s="73">
        <f>+DATA!CJ17</f>
        <v>41627.559312638587</v>
      </c>
    </row>
    <row r="17" spans="1:19">
      <c r="A17" s="5" t="str">
        <f>+DATA!A18</f>
        <v>Louisiana</v>
      </c>
      <c r="B17" s="73">
        <f>+DATA!T18*($G$67/$B$67)</f>
        <v>50513.289887148232</v>
      </c>
      <c r="C17" s="73">
        <f>+DATA!U18*($H$67/$C$67)</f>
        <v>55598.410816878248</v>
      </c>
      <c r="D17" s="73">
        <f>+DATA!V18*($I$67/$D$67)</f>
        <v>54241.58058151669</v>
      </c>
      <c r="E17" s="73">
        <f>+DATA!W18*($J$67/$E$67)</f>
        <v>55964.62741642179</v>
      </c>
      <c r="F17" s="73">
        <f>+DATA!X18*($K$67/$F$67)</f>
        <v>54679.97429764246</v>
      </c>
      <c r="G17" s="73">
        <f>+DATA!Y18</f>
        <v>50202.046624006914</v>
      </c>
      <c r="H17" s="73">
        <f>+DATA!Z18</f>
        <v>42540.593092126895</v>
      </c>
      <c r="I17" s="73">
        <f>+DATA!AA18</f>
        <v>43772.499565412654</v>
      </c>
      <c r="J17" s="73">
        <f>+DATA!AB18</f>
        <v>43868.843727469357</v>
      </c>
      <c r="K17" s="73">
        <f>+DATA!AC18</f>
        <v>44151.592046303209</v>
      </c>
      <c r="L17" s="89">
        <f>+DATA!CA18*($G$67/$B$67)</f>
        <v>42296.645808851179</v>
      </c>
      <c r="M17" s="78">
        <f>+DATA!CB18*($H$67/$C$67)</f>
        <v>43642.372672545003</v>
      </c>
      <c r="N17" s="78">
        <f>+DATA!CC18*($I$67/$D$67)</f>
        <v>37788.524939866911</v>
      </c>
      <c r="O17" s="73">
        <f>+DATA!CF18</f>
        <v>37999.944890775994</v>
      </c>
      <c r="P17" s="73">
        <f>+DATA!CG18</f>
        <v>38687.576695389886</v>
      </c>
      <c r="Q17" s="73">
        <f>+DATA!CH18</f>
        <v>37136.109284870567</v>
      </c>
      <c r="R17" s="73">
        <f>+DATA!CI18</f>
        <v>37203.601235415234</v>
      </c>
      <c r="S17" s="73">
        <f>+DATA!CJ18</f>
        <v>37082.720733427363</v>
      </c>
    </row>
    <row r="18" spans="1:19">
      <c r="A18" s="5" t="str">
        <f>+DATA!A19</f>
        <v>Maryland</v>
      </c>
      <c r="B18" s="73">
        <f>+DATA!T19*($G$67/$B$67)</f>
        <v>68076.836388854674</v>
      </c>
      <c r="C18" s="73">
        <f>+DATA!U19*($H$67/$C$67)</f>
        <v>69593.325268392582</v>
      </c>
      <c r="D18" s="73">
        <f>+DATA!V19*($I$67/$D$67)</f>
        <v>68979.556009539359</v>
      </c>
      <c r="E18" s="73">
        <f>+DATA!W19*($J$67/$E$67)</f>
        <v>73044.881754018483</v>
      </c>
      <c r="F18" s="73">
        <f>+DATA!X19*($K$67/$F$67)</f>
        <v>71987.895032629531</v>
      </c>
      <c r="G18" s="73">
        <f>+DATA!Y19</f>
        <v>66084.629553953608</v>
      </c>
      <c r="H18" s="73">
        <f>+DATA!Z19</f>
        <v>60124.548474928095</v>
      </c>
      <c r="I18" s="73">
        <f>+DATA!AA19</f>
        <v>61848.804894290945</v>
      </c>
      <c r="J18" s="73">
        <f>+DATA!AB19</f>
        <v>61881.643274398317</v>
      </c>
      <c r="K18" s="73">
        <f>+DATA!AC19</f>
        <v>63875.663738580464</v>
      </c>
      <c r="L18" s="89"/>
      <c r="M18" s="78"/>
      <c r="N18" s="78"/>
      <c r="O18" s="73"/>
      <c r="P18" s="73"/>
      <c r="Q18" s="73"/>
      <c r="R18" s="73"/>
      <c r="S18" s="73"/>
    </row>
    <row r="19" spans="1:19">
      <c r="A19" s="5" t="str">
        <f>+DATA!A20</f>
        <v>Mississippi</v>
      </c>
      <c r="B19" s="73">
        <f>+DATA!T20*($G$67/$B$67)</f>
        <v>49848.847676827747</v>
      </c>
      <c r="C19" s="73">
        <f>+DATA!U20*($H$67/$C$67)</f>
        <v>50298.326908331845</v>
      </c>
      <c r="D19" s="73">
        <f>+DATA!V20*($I$67/$D$67)</f>
        <v>50826.45708288785</v>
      </c>
      <c r="E19" s="73">
        <f>+DATA!W20*($J$67/$E$67)</f>
        <v>54005.427634578969</v>
      </c>
      <c r="F19" s="73">
        <f>+DATA!X20*($K$67/$F$67)</f>
        <v>53991.513147568257</v>
      </c>
      <c r="G19" s="73">
        <f>+DATA!Y20</f>
        <v>49951.43258701772</v>
      </c>
      <c r="H19" s="73">
        <f>+DATA!Z20</f>
        <v>48660.618914969164</v>
      </c>
      <c r="I19" s="73">
        <f>+DATA!AA20</f>
        <v>48924.778218850821</v>
      </c>
      <c r="J19" s="73">
        <f>+DATA!AB20</f>
        <v>48131.341141468321</v>
      </c>
      <c r="K19" s="73">
        <f>+DATA!AC20</f>
        <v>45841.532796021602</v>
      </c>
      <c r="L19" s="89"/>
      <c r="M19" s="78"/>
      <c r="N19" s="78"/>
      <c r="O19" s="73"/>
      <c r="P19" s="73"/>
      <c r="Q19" s="73"/>
      <c r="R19" s="73"/>
      <c r="S19" s="73"/>
    </row>
    <row r="20" spans="1:19">
      <c r="A20" s="5" t="str">
        <f>+DATA!A21</f>
        <v>North Carolina</v>
      </c>
      <c r="B20" s="73">
        <f>+DATA!T21*($G$67/$B$67)</f>
        <v>48852.462143818222</v>
      </c>
      <c r="C20" s="73">
        <f>+DATA!U21*($H$67/$C$67)</f>
        <v>50982.46652400434</v>
      </c>
      <c r="D20" s="73">
        <f>+DATA!V21*($I$67/$D$67)</f>
        <v>50535.666624179939</v>
      </c>
      <c r="E20" s="73">
        <f>+DATA!W21*($J$67/$E$67)</f>
        <v>52098.884623025624</v>
      </c>
      <c r="F20" s="73">
        <f>+DATA!X21*($K$67/$F$67)</f>
        <v>51774.022214517441</v>
      </c>
      <c r="G20" s="73">
        <f>+DATA!Y21</f>
        <v>47272.222963320462</v>
      </c>
      <c r="H20" s="73">
        <f>+DATA!Z21</f>
        <v>47363.197103730134</v>
      </c>
      <c r="I20" s="73">
        <f>+DATA!AA21</f>
        <v>47410.440929981371</v>
      </c>
      <c r="J20" s="73">
        <f>+DATA!AB21</f>
        <v>47690.289777557933</v>
      </c>
      <c r="K20" s="73">
        <f>+DATA!AC21</f>
        <v>47362.304649121455</v>
      </c>
      <c r="L20" s="89"/>
      <c r="M20" s="78"/>
      <c r="N20" s="78"/>
      <c r="O20" s="73"/>
      <c r="P20" s="73"/>
      <c r="Q20" s="73"/>
      <c r="R20" s="73"/>
      <c r="S20" s="73"/>
    </row>
    <row r="21" spans="1:19">
      <c r="A21" s="5" t="str">
        <f>+DATA!A22</f>
        <v>Oklahoma</v>
      </c>
      <c r="B21" s="73">
        <f>+DATA!T22*($G$67/$B$67)</f>
        <v>49894.702065501995</v>
      </c>
      <c r="C21" s="73">
        <f>+DATA!U22*($H$67/$C$67)</f>
        <v>50630.793585467851</v>
      </c>
      <c r="D21" s="73">
        <f>+DATA!V22*($I$67/$D$67)</f>
        <v>48724.359310545457</v>
      </c>
      <c r="E21" s="73">
        <f>+DATA!W22*($J$67/$E$67)</f>
        <v>54086.187356592534</v>
      </c>
      <c r="F21" s="73">
        <f>+DATA!X22*($K$67/$F$67)</f>
        <v>53076.673756809185</v>
      </c>
      <c r="G21" s="73">
        <f>+DATA!Y22</f>
        <v>49306.227374623319</v>
      </c>
      <c r="H21" s="73">
        <f>+DATA!Z22</f>
        <v>49605.965819783218</v>
      </c>
      <c r="I21" s="73">
        <f>+DATA!AA22</f>
        <v>50378.445889717055</v>
      </c>
      <c r="J21" s="73">
        <f>+DATA!AB22</f>
        <v>45776.135758513934</v>
      </c>
      <c r="K21" s="73">
        <f>+DATA!AC22</f>
        <v>45979.308594685186</v>
      </c>
      <c r="L21" s="89">
        <f>+DATA!CA22*($G$67/$B$67)</f>
        <v>50910.071594953166</v>
      </c>
      <c r="M21" s="78">
        <f>+DATA!CB22*($H$67/$C$67)</f>
        <v>52244.481327719252</v>
      </c>
      <c r="N21" s="78">
        <f>+DATA!CC22*($I$67/$D$67)</f>
        <v>51575.63997452514</v>
      </c>
      <c r="O21" s="73">
        <f>+DATA!CF22</f>
        <v>49878.160806542881</v>
      </c>
      <c r="P21" s="73">
        <f>+DATA!CG22</f>
        <v>46355.703218515751</v>
      </c>
      <c r="Q21" s="73">
        <f>+DATA!CH22</f>
        <v>47311.409756132438</v>
      </c>
      <c r="R21" s="73" t="str">
        <f>+DATA!CI22</f>
        <v>NA</v>
      </c>
      <c r="S21" s="73">
        <f>+DATA!CJ22</f>
        <v>33000</v>
      </c>
    </row>
    <row r="22" spans="1:19">
      <c r="A22" s="5" t="str">
        <f>+DATA!A23</f>
        <v>South Carolina</v>
      </c>
      <c r="B22" s="73">
        <f>+DATA!T23*($G$67/$B$67)</f>
        <v>49657.594754291073</v>
      </c>
      <c r="C22" s="73">
        <f>+DATA!U23*($H$67/$C$67)</f>
        <v>51127.05186545699</v>
      </c>
      <c r="D22" s="73">
        <f>+DATA!V23*($I$67/$D$67)</f>
        <v>49336.84965292659</v>
      </c>
      <c r="E22" s="73">
        <f>+DATA!W23*($J$67/$E$67)</f>
        <v>51568.0700458063</v>
      </c>
      <c r="F22" s="73">
        <f>+DATA!X23*($K$67/$F$67)</f>
        <v>50610.843235521686</v>
      </c>
      <c r="G22" s="73">
        <f>+DATA!Y23</f>
        <v>46413.977644837483</v>
      </c>
      <c r="H22" s="73">
        <f>+DATA!Z23</f>
        <v>48077.851168327361</v>
      </c>
      <c r="I22" s="73">
        <f>+DATA!AA23</f>
        <v>47799.444571173895</v>
      </c>
      <c r="J22" s="73">
        <f>+DATA!AB23</f>
        <v>50999.891848556952</v>
      </c>
      <c r="K22" s="73">
        <f>+DATA!AC23</f>
        <v>48673.794227432838</v>
      </c>
      <c r="L22" s="89"/>
      <c r="M22" s="78"/>
      <c r="N22" s="78"/>
      <c r="O22" s="73"/>
      <c r="P22" s="73"/>
      <c r="Q22" s="73"/>
      <c r="R22" s="73"/>
      <c r="S22" s="73"/>
    </row>
    <row r="23" spans="1:19">
      <c r="A23" s="5" t="str">
        <f>+DATA!A24</f>
        <v>Tennessee</v>
      </c>
      <c r="B23" s="73">
        <f>+DATA!T24*($G$67/$B$67)</f>
        <v>51147.068576941456</v>
      </c>
      <c r="C23" s="73">
        <f>+DATA!U24*($H$67/$C$67)</f>
        <v>52449.459179064841</v>
      </c>
      <c r="D23" s="73">
        <f>+DATA!V24*($I$67/$D$67)</f>
        <v>50263.480054483589</v>
      </c>
      <c r="E23" s="73">
        <f>+DATA!W24*($J$67/$E$67)</f>
        <v>51832.374256118841</v>
      </c>
      <c r="F23" s="73">
        <f>+DATA!X24*($K$67/$F$67)</f>
        <v>50918.624983246009</v>
      </c>
      <c r="G23" s="73">
        <f>+DATA!Y24</f>
        <v>47130.554659362773</v>
      </c>
      <c r="H23" s="73">
        <f>+DATA!Z24</f>
        <v>46048.007578168879</v>
      </c>
      <c r="I23" s="73">
        <f>+DATA!AA24</f>
        <v>48915.611533471354</v>
      </c>
      <c r="J23" s="73">
        <f>+DATA!AB24</f>
        <v>48862.095089312032</v>
      </c>
      <c r="K23" s="73">
        <f>+DATA!AC24</f>
        <v>50503.309100328093</v>
      </c>
      <c r="L23" s="89">
        <f>+DATA!CA24*($G$67/$B$67)</f>
        <v>39957.708571819028</v>
      </c>
      <c r="M23" s="78">
        <f>+DATA!CB24*($H$67/$C$67)</f>
        <v>41085.700487191811</v>
      </c>
      <c r="N23" s="78">
        <f>+DATA!CC24*($I$67/$D$67)</f>
        <v>40016.40537974218</v>
      </c>
      <c r="O23" s="73">
        <f>+DATA!CF24</f>
        <v>38396.573581620098</v>
      </c>
      <c r="P23" s="73">
        <f>+DATA!CG24</f>
        <v>36568.771633192388</v>
      </c>
      <c r="Q23" s="73">
        <f>+DATA!CH24</f>
        <v>37083.827946985446</v>
      </c>
      <c r="R23" s="73" t="str">
        <f>+DATA!CI24</f>
        <v>NA</v>
      </c>
      <c r="S23" s="73" t="str">
        <f>+DATA!CJ24</f>
        <v>NA</v>
      </c>
    </row>
    <row r="24" spans="1:19">
      <c r="A24" s="5" t="str">
        <f>+DATA!A25</f>
        <v>Texas</v>
      </c>
      <c r="B24" s="73">
        <f>+DATA!T25*($G$67/$B$67)</f>
        <v>54824.992389769446</v>
      </c>
      <c r="C24" s="73">
        <f>+DATA!U25*($H$67/$C$67)</f>
        <v>55774.668664244025</v>
      </c>
      <c r="D24" s="73">
        <f>+DATA!V25*($I$67/$D$67)</f>
        <v>56213.528833326636</v>
      </c>
      <c r="E24" s="73">
        <f>+DATA!W25*($J$67/$E$67)</f>
        <v>58948.907779048954</v>
      </c>
      <c r="F24" s="73">
        <f>+DATA!X25*($K$67/$F$67)</f>
        <v>58379.320216150678</v>
      </c>
      <c r="G24" s="73">
        <f>+DATA!Y25</f>
        <v>52818.063622660338</v>
      </c>
      <c r="H24" s="73">
        <f>+DATA!Z25</f>
        <v>53185.035763505351</v>
      </c>
      <c r="I24" s="73">
        <f>+DATA!AA25</f>
        <v>54617.507054866051</v>
      </c>
      <c r="J24" s="73">
        <f>+DATA!AB25</f>
        <v>54975.406113315461</v>
      </c>
      <c r="K24" s="73">
        <f>+DATA!AC25</f>
        <v>56241.693831035052</v>
      </c>
      <c r="L24" s="89"/>
      <c r="M24" s="78"/>
      <c r="N24" s="78"/>
      <c r="O24" s="73"/>
      <c r="P24" s="73" t="str">
        <f>+DATA!CG25</f>
        <v>NA</v>
      </c>
      <c r="Q24" s="73" t="str">
        <f>+DATA!CH25</f>
        <v>NA</v>
      </c>
      <c r="R24" s="73" t="str">
        <f>+DATA!CI25</f>
        <v>NA</v>
      </c>
      <c r="S24" s="73">
        <f>+DATA!CJ25</f>
        <v>37683.54064642507</v>
      </c>
    </row>
    <row r="25" spans="1:19">
      <c r="A25" s="5" t="str">
        <f>+DATA!A26</f>
        <v>Virginia</v>
      </c>
      <c r="B25" s="73">
        <f>+DATA!T26*($G$67/$B$67)</f>
        <v>56948.74508596216</v>
      </c>
      <c r="C25" s="73">
        <f>+DATA!U26*($H$67/$C$67)</f>
        <v>60115.244960434662</v>
      </c>
      <c r="D25" s="73">
        <f>+DATA!V26*($I$67/$D$67)</f>
        <v>60878.40821985207</v>
      </c>
      <c r="E25" s="73">
        <f>+DATA!W26*($J$67/$E$67)</f>
        <v>63265.588189523405</v>
      </c>
      <c r="F25" s="73">
        <f>+DATA!X26*($K$67/$F$67)</f>
        <v>62385.303272050311</v>
      </c>
      <c r="G25" s="73">
        <f>+DATA!Y26</f>
        <v>58362.313227777769</v>
      </c>
      <c r="H25" s="73">
        <f>+DATA!Z26</f>
        <v>58423.364014631297</v>
      </c>
      <c r="I25" s="73">
        <f>+DATA!AA26</f>
        <v>60059.216154350303</v>
      </c>
      <c r="J25" s="73">
        <f>+DATA!AB26</f>
        <v>60637.46045622183</v>
      </c>
      <c r="K25" s="73">
        <f>+DATA!AC26</f>
        <v>62664.008344923503</v>
      </c>
      <c r="L25" s="89"/>
      <c r="M25" s="78"/>
      <c r="N25" s="78"/>
      <c r="O25" s="73"/>
      <c r="P25" s="73" t="str">
        <f>+DATA!CG26</f>
        <v>NA</v>
      </c>
      <c r="Q25" s="73" t="str">
        <f>+DATA!CH26</f>
        <v>NA</v>
      </c>
      <c r="R25" s="73" t="str">
        <f>+DATA!CI26</f>
        <v>NA</v>
      </c>
      <c r="S25" s="73" t="str">
        <f>+DATA!CJ26</f>
        <v>NA</v>
      </c>
    </row>
    <row r="26" spans="1:19">
      <c r="A26" s="12" t="str">
        <f>+DATA!A27</f>
        <v>West Virginia</v>
      </c>
      <c r="B26" s="78">
        <f>+DATA!T27*($G$67/$B$67)</f>
        <v>49166.565106954848</v>
      </c>
      <c r="C26" s="78">
        <f>+DATA!U27*($H$67/$C$67)</f>
        <v>49838.213061856593</v>
      </c>
      <c r="D26" s="78">
        <f>+DATA!V27*($I$67/$D$67)</f>
        <v>49512.040543013289</v>
      </c>
      <c r="E26" s="78">
        <f>+DATA!W27*($J$67/$E$67)</f>
        <v>51637.66825701615</v>
      </c>
      <c r="F26" s="78">
        <f>+DATA!X27*($K$67/$F$67)</f>
        <v>51503.846357406066</v>
      </c>
      <c r="G26" s="78">
        <f>+DATA!Y27</f>
        <v>47848.350698080285</v>
      </c>
      <c r="H26" s="78">
        <f>+DATA!Z27</f>
        <v>47212.803862310007</v>
      </c>
      <c r="I26" s="78">
        <f>+DATA!AA27</f>
        <v>47079.243068216689</v>
      </c>
      <c r="J26" s="78">
        <f>+DATA!AB27</f>
        <v>46175.679526665583</v>
      </c>
      <c r="K26" s="78">
        <f>+DATA!AC27</f>
        <v>46828.661675168667</v>
      </c>
      <c r="L26" s="89"/>
      <c r="M26" s="78"/>
      <c r="N26" s="78"/>
      <c r="O26" s="78"/>
      <c r="P26" s="78" t="str">
        <f>+DATA!CG27</f>
        <v>—</v>
      </c>
      <c r="Q26" s="78" t="str">
        <f>+DATA!CH27</f>
        <v>—</v>
      </c>
      <c r="R26" s="78">
        <f>+DATA!CI27</f>
        <v>51050.618181818179</v>
      </c>
      <c r="S26" s="78">
        <f>+DATA!CJ27</f>
        <v>51454.16015625</v>
      </c>
    </row>
    <row r="27" spans="1:19" s="136" customFormat="1">
      <c r="A27" s="133"/>
      <c r="B27" s="134"/>
      <c r="C27" s="116"/>
      <c r="D27" s="116"/>
      <c r="E27" s="116"/>
      <c r="F27" s="116"/>
      <c r="G27" s="134"/>
      <c r="H27" s="116"/>
      <c r="I27" s="116"/>
      <c r="J27" s="116"/>
      <c r="K27" s="116"/>
      <c r="L27" s="135"/>
      <c r="M27" s="134"/>
      <c r="N27" s="134"/>
      <c r="O27" s="134"/>
      <c r="P27" s="134">
        <f>+DATA!CG28</f>
        <v>0</v>
      </c>
      <c r="Q27" s="134">
        <f>+DATA!CH28</f>
        <v>0</v>
      </c>
      <c r="R27" s="134">
        <f>+DATA!CI28</f>
        <v>0</v>
      </c>
      <c r="S27" s="134">
        <f>+DATA!CJ28</f>
        <v>0</v>
      </c>
    </row>
    <row r="28" spans="1:19">
      <c r="A28" s="54" t="str">
        <f>+DATA!A29</f>
        <v>Alaska</v>
      </c>
      <c r="B28" s="96">
        <f>+DATA!T29*($G$67/$B$67)</f>
        <v>70902.628009828011</v>
      </c>
      <c r="C28" s="73">
        <f>+DATA!U29*($H$67/$C$67)</f>
        <v>41077.548185100917</v>
      </c>
      <c r="D28" s="73">
        <f>+DATA!V29*($I$67/$D$67)</f>
        <v>69689.94109090908</v>
      </c>
      <c r="E28" s="73">
        <f>+DATA!W29*($J$67/$E$67)</f>
        <v>74068.34341424593</v>
      </c>
      <c r="F28" s="73">
        <f>+DATA!X29*($K$67/$F$67)</f>
        <v>86558.922069317035</v>
      </c>
      <c r="G28" s="96">
        <f>+DATA!Y29</f>
        <v>66262</v>
      </c>
      <c r="H28" s="78">
        <f>+DATA!Z29</f>
        <v>63926.558823529405</v>
      </c>
      <c r="I28" s="78">
        <f>+DATA!AA29</f>
        <v>64813.5</v>
      </c>
      <c r="J28" s="78" t="str">
        <f>+DATA!AB29</f>
        <v>NA</v>
      </c>
      <c r="K28" s="78" t="str">
        <f>+DATA!AC29</f>
        <v>NA</v>
      </c>
      <c r="L28" s="90"/>
      <c r="M28" s="98"/>
      <c r="N28" s="98"/>
      <c r="O28" s="96"/>
      <c r="P28" s="96" t="str">
        <f>+DATA!CG29</f>
        <v>NA</v>
      </c>
      <c r="Q28" s="96">
        <f>+DATA!CH29</f>
        <v>55643.796116504855</v>
      </c>
      <c r="R28" s="96">
        <f>+DATA!CI29</f>
        <v>57702.792746113992</v>
      </c>
      <c r="S28" s="96">
        <f>+DATA!CJ29</f>
        <v>72854.432432432426</v>
      </c>
    </row>
    <row r="29" spans="1:19">
      <c r="A29" s="53" t="str">
        <f>+DATA!A30</f>
        <v>Arizona</v>
      </c>
      <c r="B29" s="96">
        <f>+DATA!T30*($G$67/$B$67)</f>
        <v>69966.835872235883</v>
      </c>
      <c r="C29" s="73">
        <f>+DATA!U30*($H$67/$C$67)</f>
        <v>71688.460854121717</v>
      </c>
      <c r="D29" s="73">
        <f>+DATA!V30*($I$67/$D$67)</f>
        <v>71491.76011790504</v>
      </c>
      <c r="E29" s="73">
        <f>+DATA!W30*($J$67/$E$67)</f>
        <v>74534.751221958344</v>
      </c>
      <c r="F29" s="73">
        <f>+DATA!X30*($K$67/$F$67)</f>
        <v>73983.623090527253</v>
      </c>
      <c r="G29" s="96">
        <f>+DATA!Y30</f>
        <v>67369</v>
      </c>
      <c r="H29" s="78">
        <f>+DATA!Z30</f>
        <v>66913.026920257398</v>
      </c>
      <c r="I29" s="78">
        <f>+DATA!AA30</f>
        <v>67346.927112092773</v>
      </c>
      <c r="J29" s="78">
        <f>+DATA!AB30</f>
        <v>71414.005543237246</v>
      </c>
      <c r="K29" s="78">
        <f>+DATA!AC30</f>
        <v>69848.241379310348</v>
      </c>
      <c r="L29" s="90"/>
      <c r="M29" s="98"/>
      <c r="N29" s="98"/>
      <c r="O29" s="96"/>
      <c r="P29" s="96" t="str">
        <f>+DATA!CG30</f>
        <v>NA</v>
      </c>
      <c r="Q29" s="96">
        <f>+DATA!CH30</f>
        <v>65533.137759336096</v>
      </c>
      <c r="R29" s="96">
        <f>+DATA!CI30</f>
        <v>69734.574185248712</v>
      </c>
      <c r="S29" s="96">
        <f>+DATA!CJ30</f>
        <v>69003.189881490136</v>
      </c>
    </row>
    <row r="30" spans="1:19">
      <c r="A30" s="53" t="str">
        <f>+DATA!A31</f>
        <v>California</v>
      </c>
      <c r="B30" s="96">
        <f>+DATA!T31*($G$67/$B$67)</f>
        <v>83767.272235872239</v>
      </c>
      <c r="C30" s="73">
        <f>+DATA!U31*($H$67/$C$67)</f>
        <v>86756.877417829601</v>
      </c>
      <c r="D30" s="73">
        <f>+DATA!V31*($I$67/$D$67)</f>
        <v>86079.540644109249</v>
      </c>
      <c r="E30" s="73">
        <f>+DATA!W31*($J$67/$E$67)</f>
        <v>91561.338087676093</v>
      </c>
      <c r="F30" s="73">
        <f>+DATA!X31*($K$67/$F$67)</f>
        <v>90981.820373391005</v>
      </c>
      <c r="G30" s="96">
        <f>+DATA!Y31</f>
        <v>83606</v>
      </c>
      <c r="H30" s="78">
        <f>+DATA!Z31</f>
        <v>74203.399431317754</v>
      </c>
      <c r="I30" s="78">
        <f>+DATA!AA31</f>
        <v>73154.37866544546</v>
      </c>
      <c r="J30" s="78">
        <f>+DATA!AB31</f>
        <v>74059.739625872739</v>
      </c>
      <c r="K30" s="78">
        <f>+DATA!AC31</f>
        <v>76207.01956097869</v>
      </c>
      <c r="L30" s="90"/>
      <c r="M30" s="98"/>
      <c r="N30" s="98"/>
      <c r="O30" s="96"/>
      <c r="P30" s="96" t="str">
        <f>+DATA!CG31</f>
        <v>NA</v>
      </c>
      <c r="Q30" s="96">
        <f>+DATA!CH31</f>
        <v>74912.070579543244</v>
      </c>
      <c r="R30" s="96">
        <f>+DATA!CI31</f>
        <v>73376.520654812542</v>
      </c>
      <c r="S30" s="96">
        <f>+DATA!CJ31</f>
        <v>76080.980977943749</v>
      </c>
    </row>
    <row r="31" spans="1:19">
      <c r="A31" s="53" t="str">
        <f>+DATA!A32</f>
        <v>Colorado</v>
      </c>
      <c r="B31" s="96">
        <f>+DATA!T32*($G$67/$B$67)</f>
        <v>49243.979852579854</v>
      </c>
      <c r="C31" s="73">
        <f>+DATA!U32*($H$67/$C$67)</f>
        <v>50874.661193243657</v>
      </c>
      <c r="D31" s="73">
        <f>+DATA!V32*($I$67/$D$67)</f>
        <v>52191.260009519268</v>
      </c>
      <c r="E31" s="73">
        <f>+DATA!W32*($J$67/$E$67)</f>
        <v>55248.010524780279</v>
      </c>
      <c r="F31" s="73">
        <f>+DATA!X32*($K$67/$F$67)</f>
        <v>52046.714783068077</v>
      </c>
      <c r="G31" s="96">
        <f>+DATA!Y32</f>
        <v>48242</v>
      </c>
      <c r="H31" s="78">
        <f>+DATA!Z32</f>
        <v>49165.167920209293</v>
      </c>
      <c r="I31" s="78">
        <f>+DATA!AA32</f>
        <v>49980.818870647665</v>
      </c>
      <c r="J31" s="78">
        <f>+DATA!AB32</f>
        <v>53600.770578263327</v>
      </c>
      <c r="K31" s="78">
        <f>+DATA!AC32</f>
        <v>56323.974321349961</v>
      </c>
      <c r="L31" s="90"/>
      <c r="M31" s="98"/>
      <c r="N31" s="98"/>
      <c r="O31" s="96"/>
      <c r="P31" s="96" t="str">
        <f>+DATA!CG32</f>
        <v>NA</v>
      </c>
      <c r="Q31" s="96">
        <f>+DATA!CH32</f>
        <v>49714.234318872615</v>
      </c>
      <c r="R31" s="96">
        <f>+DATA!CI32</f>
        <v>51302.174339731566</v>
      </c>
      <c r="S31" s="96">
        <f>+DATA!CJ32</f>
        <v>57798.453115983844</v>
      </c>
    </row>
    <row r="32" spans="1:19">
      <c r="A32" s="53" t="str">
        <f>+DATA!A33</f>
        <v>Hawaii</v>
      </c>
      <c r="B32" s="96">
        <f>+DATA!T33*($G$67/$B$67)</f>
        <v>63136.552334152337</v>
      </c>
      <c r="C32" s="73">
        <f>+DATA!U33*($H$67/$C$67)</f>
        <v>67861.767446164871</v>
      </c>
      <c r="D32" s="73">
        <f>+DATA!V33*($I$67/$D$67)</f>
        <v>71970.045760257432</v>
      </c>
      <c r="E32" s="73">
        <f>+DATA!W33*($J$67/$E$67)</f>
        <v>74064.581787968738</v>
      </c>
      <c r="F32" s="73">
        <f>+DATA!X33*($K$67/$F$67)</f>
        <v>68372.23187250059</v>
      </c>
      <c r="G32" s="96">
        <f>+DATA!Y33</f>
        <v>66031</v>
      </c>
      <c r="H32" s="78">
        <f>+DATA!Z33</f>
        <v>65985.310967922676</v>
      </c>
      <c r="I32" s="78">
        <f>+DATA!AA33</f>
        <v>67735.051769604441</v>
      </c>
      <c r="J32" s="78">
        <f>+DATA!AB33</f>
        <v>69250.779898033506</v>
      </c>
      <c r="K32" s="78">
        <f>+DATA!AC33</f>
        <v>71914.405612998526</v>
      </c>
      <c r="L32" s="90"/>
      <c r="M32" s="98"/>
      <c r="N32" s="98"/>
      <c r="O32" s="96"/>
      <c r="P32" s="96" t="str">
        <f>+DATA!CG33</f>
        <v>NA</v>
      </c>
      <c r="Q32" s="96" t="str">
        <f>+DATA!CH33</f>
        <v>NA</v>
      </c>
      <c r="R32" s="96" t="str">
        <f>+DATA!CI33</f>
        <v>NA</v>
      </c>
      <c r="S32" s="96" t="str">
        <f>+DATA!CJ33</f>
        <v>NA</v>
      </c>
    </row>
    <row r="33" spans="1:19">
      <c r="A33" s="53" t="str">
        <f>+DATA!A34</f>
        <v>Idaho</v>
      </c>
      <c r="B33" s="96">
        <f>+DATA!T34*($G$67/$B$67)</f>
        <v>54154.945945945947</v>
      </c>
      <c r="C33" s="73">
        <f>+DATA!U34*($H$67/$C$67)</f>
        <v>52910.425052623796</v>
      </c>
      <c r="D33" s="73">
        <f>+DATA!V34*($I$67/$D$67)</f>
        <v>51471.799492127975</v>
      </c>
      <c r="E33" s="73">
        <f>+DATA!W34*($J$67/$E$67)</f>
        <v>52286.474446551256</v>
      </c>
      <c r="F33" s="73">
        <f>+DATA!X34*($K$67/$F$67)</f>
        <v>53124.900176429081</v>
      </c>
      <c r="G33" s="96">
        <f>+DATA!Y34</f>
        <v>48124</v>
      </c>
      <c r="H33" s="78">
        <f>+DATA!Z34</f>
        <v>48658.090723981906</v>
      </c>
      <c r="I33" s="78">
        <f>+DATA!AA34</f>
        <v>49670.291796220998</v>
      </c>
      <c r="J33" s="78">
        <f>+DATA!AB34</f>
        <v>49728.321906550831</v>
      </c>
      <c r="K33" s="78">
        <f>+DATA!AC34</f>
        <v>51114.675669328317</v>
      </c>
      <c r="L33" s="90"/>
      <c r="M33" s="98"/>
      <c r="N33" s="98"/>
      <c r="O33" s="96"/>
      <c r="P33" s="96" t="str">
        <f>+DATA!CG34</f>
        <v>NA</v>
      </c>
      <c r="Q33" s="96">
        <f>+DATA!CH34</f>
        <v>45485.012539184951</v>
      </c>
      <c r="R33" s="96">
        <f>+DATA!CI34</f>
        <v>32679.670807453414</v>
      </c>
      <c r="S33" s="96">
        <f>+DATA!CJ34</f>
        <v>48459.635593220344</v>
      </c>
    </row>
    <row r="34" spans="1:19">
      <c r="A34" s="53" t="str">
        <f>+DATA!A35</f>
        <v>Montana</v>
      </c>
      <c r="B34" s="96">
        <f>+DATA!T35*($G$67/$B$67)</f>
        <v>43034.22751842752</v>
      </c>
      <c r="C34" s="73">
        <f>+DATA!U35*($H$67/$C$67)</f>
        <v>44843.505792137497</v>
      </c>
      <c r="D34" s="73">
        <f>+DATA!V35*($I$67/$D$67)</f>
        <v>44265.529524534039</v>
      </c>
      <c r="E34" s="73">
        <f>+DATA!W35*($J$67/$E$67)</f>
        <v>47353.777247498198</v>
      </c>
      <c r="F34" s="73">
        <f>+DATA!X35*($K$67/$F$67)</f>
        <v>46602.474582734612</v>
      </c>
      <c r="G34" s="96">
        <f>+DATA!Y35</f>
        <v>42473</v>
      </c>
      <c r="H34" s="78">
        <f>+DATA!Z35</f>
        <v>41752.33607520564</v>
      </c>
      <c r="I34" s="78">
        <f>+DATA!AA35</f>
        <v>44689.026206896553</v>
      </c>
      <c r="J34" s="78">
        <f>+DATA!AB35</f>
        <v>46502.268439538384</v>
      </c>
      <c r="K34" s="78">
        <f>+DATA!AC35</f>
        <v>46992.44335736354</v>
      </c>
      <c r="L34" s="90"/>
      <c r="M34" s="98"/>
      <c r="N34" s="98"/>
      <c r="O34" s="96"/>
      <c r="P34" s="96" t="str">
        <f>+DATA!CG35</f>
        <v>NA</v>
      </c>
      <c r="Q34" s="96" t="str">
        <f>+DATA!CH35</f>
        <v>NA</v>
      </c>
      <c r="R34" s="96" t="str">
        <f>+DATA!CI35</f>
        <v>NA</v>
      </c>
      <c r="S34" s="96" t="str">
        <f>+DATA!CJ35</f>
        <v>NA</v>
      </c>
    </row>
    <row r="35" spans="1:19">
      <c r="A35" s="53" t="str">
        <f>+DATA!A36</f>
        <v>Nevada</v>
      </c>
      <c r="B35" s="96">
        <f>+DATA!T36*($G$67/$B$67)</f>
        <v>67083.974447174449</v>
      </c>
      <c r="C35" s="73">
        <f>+DATA!U36*($H$67/$C$67)</f>
        <v>68308.159653451512</v>
      </c>
      <c r="D35" s="73">
        <f>+DATA!V36*($I$67/$D$67)</f>
        <v>65815.732315419387</v>
      </c>
      <c r="E35" s="73">
        <f>+DATA!W36*($J$67/$E$67)</f>
        <v>72024.087303483</v>
      </c>
      <c r="F35" s="73">
        <f>+DATA!X36*($K$67/$F$67)</f>
        <v>70689.941525802758</v>
      </c>
      <c r="G35" s="96">
        <f>+DATA!Y36</f>
        <v>64297</v>
      </c>
      <c r="H35" s="78">
        <f>+DATA!Z36</f>
        <v>61201.167099434853</v>
      </c>
      <c r="I35" s="78">
        <f>+DATA!AA36</f>
        <v>59550.218702448467</v>
      </c>
      <c r="J35" s="78">
        <f>+DATA!AB36</f>
        <v>65821.622319355287</v>
      </c>
      <c r="K35" s="78">
        <f>+DATA!AC36</f>
        <v>65999.169696165583</v>
      </c>
      <c r="L35" s="90"/>
      <c r="M35" s="98"/>
      <c r="N35" s="98"/>
      <c r="O35" s="96"/>
      <c r="P35" s="96" t="str">
        <f>+DATA!CG36</f>
        <v>NA</v>
      </c>
      <c r="Q35" s="96">
        <f>+DATA!CH36</f>
        <v>73850.261538461549</v>
      </c>
      <c r="R35" s="96" t="str">
        <f>+DATA!CI36</f>
        <v>NA</v>
      </c>
      <c r="S35" s="96" t="str">
        <f>+DATA!CJ36</f>
        <v>NA</v>
      </c>
    </row>
    <row r="36" spans="1:19">
      <c r="A36" s="51" t="str">
        <f>+DATA!A37</f>
        <v>New Mexico</v>
      </c>
      <c r="B36" s="98">
        <f>+DATA!T37*($G$67/$B$67)</f>
        <v>48628.999017199021</v>
      </c>
      <c r="C36" s="73">
        <f>+DATA!U37*($H$67/$C$67)</f>
        <v>51783.531305558041</v>
      </c>
      <c r="D36" s="73">
        <f>+DATA!V37*($I$67/$D$67)</f>
        <v>50619.402738496072</v>
      </c>
      <c r="E36" s="73">
        <f>+DATA!W37*($J$67/$E$67)</f>
        <v>52623.087859423729</v>
      </c>
      <c r="F36" s="73">
        <f>+DATA!X37*($K$67/$F$67)</f>
        <v>52427.814629207984</v>
      </c>
      <c r="G36" s="98">
        <f>+DATA!Y37</f>
        <v>47994</v>
      </c>
      <c r="H36" s="78">
        <f>+DATA!Z37</f>
        <v>47460.166771061697</v>
      </c>
      <c r="I36" s="78">
        <f>+DATA!AA37</f>
        <v>50632.880829015543</v>
      </c>
      <c r="J36" s="78">
        <f>+DATA!AB37</f>
        <v>51281.216574585633</v>
      </c>
      <c r="K36" s="78">
        <f>+DATA!AC37</f>
        <v>51499.462061155151</v>
      </c>
      <c r="L36" s="90"/>
      <c r="M36" s="98"/>
      <c r="N36" s="98"/>
      <c r="O36" s="98"/>
      <c r="P36" s="98" t="str">
        <f>+DATA!CG37</f>
        <v>NA</v>
      </c>
      <c r="Q36" s="98">
        <f>+DATA!CH37</f>
        <v>39731.311046511626</v>
      </c>
      <c r="R36" s="98">
        <f>+DATA!CI37</f>
        <v>47286.675744018678</v>
      </c>
      <c r="S36" s="98">
        <f>+DATA!CJ37</f>
        <v>49215.920930232554</v>
      </c>
    </row>
    <row r="37" spans="1:19">
      <c r="A37" s="51" t="str">
        <f>+DATA!A38</f>
        <v>Oregon</v>
      </c>
      <c r="B37" s="98">
        <f>+DATA!T38*($G$67/$B$67)</f>
        <v>62366.161179361181</v>
      </c>
      <c r="C37" s="73">
        <f>+DATA!U38*($H$67/$C$67)</f>
        <v>64728.09195455836</v>
      </c>
      <c r="D37" s="73">
        <f>+DATA!V38*($I$67/$D$67)</f>
        <v>63395.478103448266</v>
      </c>
      <c r="E37" s="73">
        <f>+DATA!W38*($J$67/$E$67)</f>
        <v>67946.220974869735</v>
      </c>
      <c r="F37" s="73">
        <f>+DATA!X38*($K$67/$F$67)</f>
        <v>69518.165562689537</v>
      </c>
      <c r="G37" s="98">
        <f>+DATA!Y38</f>
        <v>64228</v>
      </c>
      <c r="H37" s="78">
        <f>+DATA!Z38</f>
        <v>59785.279522507946</v>
      </c>
      <c r="I37" s="78">
        <f>+DATA!AA38</f>
        <v>60699.184878301399</v>
      </c>
      <c r="J37" s="78">
        <f>+DATA!AB38</f>
        <v>61671.950364221579</v>
      </c>
      <c r="K37" s="78">
        <f>+DATA!AC38</f>
        <v>62988.828126814537</v>
      </c>
      <c r="L37" s="90"/>
      <c r="M37" s="98"/>
      <c r="N37" s="98"/>
      <c r="O37" s="98"/>
      <c r="P37" s="98" t="str">
        <f>+DATA!CG38</f>
        <v>NA</v>
      </c>
      <c r="Q37" s="98">
        <f>+DATA!CH38</f>
        <v>56617.727540500739</v>
      </c>
      <c r="R37" s="98">
        <f>+DATA!CI38</f>
        <v>61238.396284829716</v>
      </c>
      <c r="S37" s="98">
        <f>+DATA!CJ38</f>
        <v>59166.9</v>
      </c>
    </row>
    <row r="38" spans="1:19">
      <c r="A38" s="51" t="str">
        <f>+DATA!A39</f>
        <v>Utah</v>
      </c>
      <c r="B38" s="98">
        <f>+DATA!T39*($G$67/$B$67)</f>
        <v>49465.994594594595</v>
      </c>
      <c r="C38" s="73">
        <f>+DATA!U39*($H$67/$C$67)</f>
        <v>52937.888142102733</v>
      </c>
      <c r="D38" s="73">
        <f>+DATA!V39*($I$67/$D$67)</f>
        <v>51467.422683506309</v>
      </c>
      <c r="E38" s="73">
        <f>+DATA!W39*($J$67/$E$67)</f>
        <v>55323.983821903879</v>
      </c>
      <c r="F38" s="73">
        <f>+DATA!X39*($K$67/$F$67)</f>
        <v>56528.540405198779</v>
      </c>
      <c r="G38" s="98">
        <f>+DATA!Y39</f>
        <v>50270</v>
      </c>
      <c r="H38" s="78">
        <f>+DATA!Z39</f>
        <v>48502.840525328334</v>
      </c>
      <c r="I38" s="78">
        <f>+DATA!AA39</f>
        <v>51584.453370108604</v>
      </c>
      <c r="J38" s="78">
        <f>+DATA!AB39</f>
        <v>52633.1869456067</v>
      </c>
      <c r="K38" s="78">
        <f>+DATA!AC39</f>
        <v>55245.491692208423</v>
      </c>
      <c r="L38" s="90"/>
      <c r="M38" s="98"/>
      <c r="N38" s="98"/>
      <c r="O38" s="98"/>
      <c r="P38" s="98" t="str">
        <f>+DATA!CG39</f>
        <v>NA</v>
      </c>
      <c r="Q38" s="98" t="str">
        <f>+DATA!CH39</f>
        <v>NA</v>
      </c>
      <c r="R38" s="98" t="str">
        <f>+DATA!CI39</f>
        <v>NA</v>
      </c>
      <c r="S38" s="98" t="str">
        <f>+DATA!CJ39</f>
        <v>NA</v>
      </c>
    </row>
    <row r="39" spans="1:19">
      <c r="A39" s="51" t="str">
        <f>+DATA!A40</f>
        <v>Washington</v>
      </c>
      <c r="B39" s="98">
        <f>+DATA!T40*($G$67/$B$67)</f>
        <v>56099.795085995087</v>
      </c>
      <c r="C39" s="73">
        <f>+DATA!U40*($H$67/$C$67)</f>
        <v>57320.72173131859</v>
      </c>
      <c r="D39" s="73">
        <f>+DATA!V40*($I$67/$D$67)</f>
        <v>58431.295132296269</v>
      </c>
      <c r="E39" s="73">
        <f>+DATA!W40*($J$67/$E$67)</f>
        <v>61350.912953173502</v>
      </c>
      <c r="F39" s="73">
        <f>+DATA!X40*($K$67/$F$67)</f>
        <v>61015.175675229359</v>
      </c>
      <c r="G39" s="98">
        <f>+DATA!Y40</f>
        <v>55849</v>
      </c>
      <c r="H39" s="78">
        <f>+DATA!Z40</f>
        <v>55383.589755111214</v>
      </c>
      <c r="I39" s="78">
        <f>+DATA!AA40</f>
        <v>55510.140375178089</v>
      </c>
      <c r="J39" s="78">
        <f>+DATA!AB40</f>
        <v>56416.618135022771</v>
      </c>
      <c r="K39" s="78">
        <f>+DATA!AC40</f>
        <v>57654.290865853181</v>
      </c>
      <c r="L39" s="90"/>
      <c r="M39" s="98"/>
      <c r="N39" s="98"/>
      <c r="O39" s="98"/>
      <c r="P39" s="98" t="str">
        <f>+DATA!CG40</f>
        <v>NA</v>
      </c>
      <c r="Q39" s="98">
        <f>+DATA!CH40</f>
        <v>55271.783351708931</v>
      </c>
      <c r="R39" s="98">
        <f>+DATA!CI40</f>
        <v>54347.707792207788</v>
      </c>
      <c r="S39" s="98">
        <f>+DATA!CJ40</f>
        <v>57148.763312817769</v>
      </c>
    </row>
    <row r="40" spans="1:19">
      <c r="A40" s="51" t="str">
        <f>+DATA!A41</f>
        <v>Wyoming</v>
      </c>
      <c r="B40" s="98">
        <f>+DATA!T41*($G$67/$B$67)</f>
        <v>53064.853562653567</v>
      </c>
      <c r="C40" s="78">
        <f>+DATA!U41*($H$67/$C$67)</f>
        <v>62646.391996052698</v>
      </c>
      <c r="D40" s="78">
        <f>+DATA!V41*($I$67/$D$67)</f>
        <v>61560.806886012782</v>
      </c>
      <c r="E40" s="78">
        <f>+DATA!W41*($J$67/$E$67)</f>
        <v>65326.389170471622</v>
      </c>
      <c r="F40" s="78">
        <f>+DATA!X41*($K$67/$F$67)</f>
        <v>63077.473340528872</v>
      </c>
      <c r="G40" s="98">
        <f>+DATA!Y41</f>
        <v>58769</v>
      </c>
      <c r="H40" s="78">
        <f>+DATA!Z41</f>
        <v>58062.303233786894</v>
      </c>
      <c r="I40" s="78">
        <f>+DATA!AA41</f>
        <v>58262.155145929341</v>
      </c>
      <c r="J40" s="78">
        <f>+DATA!AB41</f>
        <v>58181.117253218879</v>
      </c>
      <c r="K40" s="78">
        <f>+DATA!AC41</f>
        <v>57875.11015638426</v>
      </c>
      <c r="L40" s="90"/>
      <c r="M40" s="98"/>
      <c r="N40" s="98"/>
      <c r="O40" s="98"/>
      <c r="P40" s="98" t="str">
        <f>+DATA!CG41</f>
        <v>NA</v>
      </c>
      <c r="Q40" s="98" t="str">
        <f>+DATA!CH41</f>
        <v>NA</v>
      </c>
      <c r="R40" s="98" t="str">
        <f>+DATA!CI41</f>
        <v>NA</v>
      </c>
      <c r="S40" s="98" t="str">
        <f>+DATA!CJ41</f>
        <v>NA</v>
      </c>
    </row>
    <row r="41" spans="1:19" s="136" customFormat="1">
      <c r="A41" s="133"/>
      <c r="B41" s="134"/>
      <c r="C41" s="116"/>
      <c r="D41" s="116"/>
      <c r="E41" s="116"/>
      <c r="F41" s="116"/>
      <c r="G41" s="134"/>
      <c r="H41" s="116"/>
      <c r="I41" s="116"/>
      <c r="J41" s="116"/>
      <c r="K41" s="116"/>
      <c r="L41" s="135"/>
      <c r="M41" s="134"/>
      <c r="N41" s="134"/>
      <c r="O41" s="134"/>
      <c r="P41" s="134">
        <f>+DATA!CG42</f>
        <v>0</v>
      </c>
      <c r="Q41" s="134">
        <f>+DATA!CH42</f>
        <v>0</v>
      </c>
      <c r="R41" s="134">
        <f>+DATA!CI42</f>
        <v>0</v>
      </c>
      <c r="S41" s="134">
        <f>+DATA!CJ42</f>
        <v>0</v>
      </c>
    </row>
    <row r="42" spans="1:19">
      <c r="A42" s="53" t="str">
        <f>+DATA!A43</f>
        <v>Illinois</v>
      </c>
      <c r="B42" s="96">
        <f>+DATA!T43*($G$67/$B$67)</f>
        <v>68075.270270270281</v>
      </c>
      <c r="C42" s="73">
        <f>+DATA!U43*($H$67/$C$67)</f>
        <v>68701.045354926784</v>
      </c>
      <c r="D42" s="73">
        <f>+DATA!V43*($I$67/$D$67)</f>
        <v>68035.239128577523</v>
      </c>
      <c r="E42" s="73">
        <f>+DATA!W43*($J$67/$E$67)</f>
        <v>73340.048200101315</v>
      </c>
      <c r="F42" s="73">
        <f>+DATA!X43*($K$67/$F$67)</f>
        <v>74064.584316243927</v>
      </c>
      <c r="G42" s="96">
        <f>+DATA!Y43</f>
        <v>68877</v>
      </c>
      <c r="H42" s="78">
        <f>+DATA!Z43</f>
        <v>68881.89369213504</v>
      </c>
      <c r="I42" s="78">
        <f>+DATA!AA43</f>
        <v>68913.890048060013</v>
      </c>
      <c r="J42" s="78">
        <f>+DATA!AB43</f>
        <v>69712.754584744776</v>
      </c>
      <c r="K42" s="78">
        <f>+DATA!AC43</f>
        <v>70959.866741451347</v>
      </c>
      <c r="L42" s="90"/>
      <c r="M42" s="98"/>
      <c r="N42" s="98"/>
      <c r="O42" s="96"/>
      <c r="P42" s="96" t="str">
        <f>+DATA!CG43</f>
        <v>NA</v>
      </c>
      <c r="Q42" s="96">
        <f>+DATA!CH43</f>
        <v>72024.406147470218</v>
      </c>
      <c r="R42" s="96">
        <f>+DATA!CI43</f>
        <v>73495.065344358984</v>
      </c>
      <c r="S42" s="96">
        <f>+DATA!CJ43</f>
        <v>75829.165186295984</v>
      </c>
    </row>
    <row r="43" spans="1:19">
      <c r="A43" s="53" t="str">
        <f>+DATA!A44</f>
        <v>Indiana</v>
      </c>
      <c r="B43" s="96">
        <f>+DATA!T44*($G$67/$B$67)</f>
        <v>50014.37100737101</v>
      </c>
      <c r="C43" s="73">
        <f>+DATA!U44*($H$67/$C$67)</f>
        <v>48674.616300251866</v>
      </c>
      <c r="D43" s="73">
        <f>+DATA!V44*($I$67/$D$67)</f>
        <v>48014.225347396612</v>
      </c>
      <c r="E43" s="73">
        <f>+DATA!W44*($J$67/$E$67)</f>
        <v>50991.261297383586</v>
      </c>
      <c r="F43" s="73">
        <f>+DATA!X44*($K$67/$F$67)</f>
        <v>50313.616732092451</v>
      </c>
      <c r="G43" s="96">
        <f>+DATA!Y44</f>
        <v>44754</v>
      </c>
      <c r="H43" s="78">
        <f>+DATA!Z44</f>
        <v>43086.992827868853</v>
      </c>
      <c r="I43" s="78">
        <f>+DATA!AA44</f>
        <v>46122.606958762888</v>
      </c>
      <c r="J43" s="78">
        <f>+DATA!AB44</f>
        <v>45720.928697962801</v>
      </c>
      <c r="K43" s="78">
        <f>+DATA!AC44</f>
        <v>50209.120570537103</v>
      </c>
      <c r="L43" s="90"/>
      <c r="M43" s="98"/>
      <c r="N43" s="98"/>
      <c r="O43" s="96"/>
      <c r="P43" s="96" t="str">
        <f>+DATA!CG44</f>
        <v>NA</v>
      </c>
      <c r="Q43" s="96" t="str">
        <f>+DATA!CH44</f>
        <v>NA</v>
      </c>
      <c r="R43" s="96" t="str">
        <f>+DATA!CI44</f>
        <v>NA</v>
      </c>
      <c r="S43" s="96" t="str">
        <f>+DATA!CJ44</f>
        <v>NA</v>
      </c>
    </row>
    <row r="44" spans="1:19">
      <c r="A44" s="53" t="str">
        <f>+DATA!A45</f>
        <v>Iowa</v>
      </c>
      <c r="B44" s="96">
        <f>+DATA!T45*($G$67/$B$67)</f>
        <v>51466.347420147424</v>
      </c>
      <c r="C44" s="73">
        <f>+DATA!U45*($H$67/$C$67)</f>
        <v>53669.368627401433</v>
      </c>
      <c r="D44" s="73">
        <f>+DATA!V45*($I$67/$D$67)</f>
        <v>54239.247681130961</v>
      </c>
      <c r="E44" s="73">
        <f>+DATA!W45*($J$67/$E$67)</f>
        <v>58339.448149563279</v>
      </c>
      <c r="F44" s="73">
        <f>+DATA!X45*($K$67/$F$67)</f>
        <v>58084.293789541181</v>
      </c>
      <c r="G44" s="96">
        <f>+DATA!Y45</f>
        <v>53881</v>
      </c>
      <c r="H44" s="78">
        <f>+DATA!Z45</f>
        <v>51768.802193706404</v>
      </c>
      <c r="I44" s="78">
        <f>+DATA!AA45</f>
        <v>52953.739203213932</v>
      </c>
      <c r="J44" s="78">
        <f>+DATA!AB45</f>
        <v>56040.615537848607</v>
      </c>
      <c r="K44" s="78">
        <f>+DATA!AC45</f>
        <v>57508.104269820004</v>
      </c>
      <c r="L44" s="90"/>
      <c r="M44" s="98"/>
      <c r="N44" s="98"/>
      <c r="O44" s="96"/>
      <c r="P44" s="96" t="str">
        <f>+DATA!CG45</f>
        <v>NA</v>
      </c>
      <c r="Q44" s="96">
        <f>+DATA!CH45</f>
        <v>54685.987012987011</v>
      </c>
      <c r="R44" s="96">
        <f>+DATA!CI45</f>
        <v>55957.333333333336</v>
      </c>
      <c r="S44" s="96">
        <f>+DATA!CJ45</f>
        <v>57846.700000000004</v>
      </c>
    </row>
    <row r="45" spans="1:19">
      <c r="A45" s="53" t="str">
        <f>+DATA!A46</f>
        <v>Kansas</v>
      </c>
      <c r="B45" s="96">
        <f>+DATA!T46*($G$67/$B$67)</f>
        <v>49936.665847665849</v>
      </c>
      <c r="C45" s="73">
        <f>+DATA!U46*($H$67/$C$67)</f>
        <v>51108.206215681072</v>
      </c>
      <c r="D45" s="73">
        <f>+DATA!V46*($I$67/$D$67)</f>
        <v>49944.255965470729</v>
      </c>
      <c r="E45" s="73">
        <f>+DATA!W46*($J$67/$E$67)</f>
        <v>53480.387521531338</v>
      </c>
      <c r="F45" s="73">
        <f>+DATA!X46*($K$67/$F$67)</f>
        <v>53511.180797415036</v>
      </c>
      <c r="G45" s="96">
        <f>+DATA!Y46</f>
        <v>46269</v>
      </c>
      <c r="H45" s="78">
        <f>+DATA!Z46</f>
        <v>46586.331936075454</v>
      </c>
      <c r="I45" s="78">
        <f>+DATA!AA46</f>
        <v>53369.240725055053</v>
      </c>
      <c r="J45" s="78">
        <f>+DATA!AB46</f>
        <v>53643.96710526316</v>
      </c>
      <c r="K45" s="78">
        <f>+DATA!AC46</f>
        <v>54901.26916097814</v>
      </c>
      <c r="L45" s="90"/>
      <c r="M45" s="98"/>
      <c r="N45" s="98"/>
      <c r="O45" s="96"/>
      <c r="P45" s="96">
        <f>+DATA!CG46</f>
        <v>52300.368637724554</v>
      </c>
      <c r="Q45" s="96">
        <f>+DATA!CH46</f>
        <v>40856.301098901095</v>
      </c>
      <c r="R45" s="96">
        <f>+DATA!CI46</f>
        <v>41087.887954634338</v>
      </c>
      <c r="S45" s="96">
        <f>+DATA!CJ46</f>
        <v>41863.719900187149</v>
      </c>
    </row>
    <row r="46" spans="1:19">
      <c r="A46" s="53" t="str">
        <f>+DATA!A47</f>
        <v>Michigan</v>
      </c>
      <c r="B46" s="96">
        <f>+DATA!T47*($G$67/$B$67)</f>
        <v>74917.76461916462</v>
      </c>
      <c r="C46" s="73">
        <f>+DATA!U47*($H$67/$C$67)</f>
        <v>76474.24024814686</v>
      </c>
      <c r="D46" s="73">
        <f>+DATA!V47*($I$67/$D$67)</f>
        <v>75144.312135617976</v>
      </c>
      <c r="E46" s="73">
        <f>+DATA!W47*($J$67/$E$67)</f>
        <v>80360.631714550647</v>
      </c>
      <c r="F46" s="73">
        <f>+DATA!X47*($K$67/$F$67)</f>
        <v>79807.564985279445</v>
      </c>
      <c r="G46" s="96">
        <f>+DATA!Y47</f>
        <v>72841</v>
      </c>
      <c r="H46" s="78">
        <f>+DATA!Z47</f>
        <v>70838.206681952171</v>
      </c>
      <c r="I46" s="78">
        <f>+DATA!AA47</f>
        <v>72937.707205195868</v>
      </c>
      <c r="J46" s="78">
        <f>+DATA!AB47</f>
        <v>73289.784204856216</v>
      </c>
      <c r="K46" s="78">
        <f>+DATA!AC47</f>
        <v>74656.920671243337</v>
      </c>
      <c r="L46" s="90"/>
      <c r="M46" s="98"/>
      <c r="N46" s="98"/>
      <c r="O46" s="96"/>
      <c r="P46" s="96" t="str">
        <f>+DATA!CG47</f>
        <v>NA</v>
      </c>
      <c r="Q46" s="96">
        <f>+DATA!CH47</f>
        <v>61819.120767494358</v>
      </c>
      <c r="R46" s="96">
        <f>+DATA!CI47</f>
        <v>63981.243341404355</v>
      </c>
      <c r="S46" s="96">
        <f>+DATA!CJ47</f>
        <v>64070.125199999995</v>
      </c>
    </row>
    <row r="47" spans="1:19">
      <c r="A47" s="53" t="str">
        <f>+DATA!A48</f>
        <v>Minnesota</v>
      </c>
      <c r="B47" s="96">
        <f>+DATA!T48*($G$67/$B$67)</f>
        <v>64305.459950859957</v>
      </c>
      <c r="C47" s="73">
        <f>+DATA!U48*($H$67/$C$67)</f>
        <v>65187.06030398998</v>
      </c>
      <c r="D47" s="73">
        <f>+DATA!V48*($I$67/$D$67)</f>
        <v>65326.616365669361</v>
      </c>
      <c r="E47" s="73">
        <f>+DATA!W48*($J$67/$E$67)</f>
        <v>67759.49301171425</v>
      </c>
      <c r="F47" s="73">
        <f>+DATA!X48*($K$67/$F$67)</f>
        <v>66579.631257638248</v>
      </c>
      <c r="G47" s="96">
        <f>+DATA!Y48</f>
        <v>60316</v>
      </c>
      <c r="H47" s="78">
        <f>+DATA!Z48</f>
        <v>59564.525682786269</v>
      </c>
      <c r="I47" s="78">
        <f>+DATA!AA48</f>
        <v>62405.927491943548</v>
      </c>
      <c r="J47" s="78">
        <f>+DATA!AB48</f>
        <v>65276.037804246509</v>
      </c>
      <c r="K47" s="78">
        <f>+DATA!AC48</f>
        <v>68508.172746781114</v>
      </c>
      <c r="L47" s="90"/>
      <c r="M47" s="98"/>
      <c r="N47" s="98"/>
      <c r="O47" s="96"/>
      <c r="P47" s="96" t="str">
        <f>+DATA!CG48</f>
        <v>NA</v>
      </c>
      <c r="Q47" s="96">
        <f>+DATA!CH48</f>
        <v>61733.305785123972</v>
      </c>
      <c r="R47" s="96">
        <f>+DATA!CI48</f>
        <v>64494.443507588534</v>
      </c>
      <c r="S47" s="96">
        <f>+DATA!CJ48</f>
        <v>67831.748653500894</v>
      </c>
    </row>
    <row r="48" spans="1:19">
      <c r="A48" s="53" t="str">
        <f>+DATA!A49</f>
        <v>Missouri</v>
      </c>
      <c r="B48" s="96">
        <f>+DATA!T49*($G$67/$B$67)</f>
        <v>55534.767567567571</v>
      </c>
      <c r="C48" s="73">
        <f>+DATA!U49*($H$67/$C$67)</f>
        <v>55909.826219560848</v>
      </c>
      <c r="D48" s="73">
        <f>+DATA!V49*($I$67/$D$67)</f>
        <v>56110.661116773517</v>
      </c>
      <c r="E48" s="73">
        <f>+DATA!W49*($J$67/$E$67)</f>
        <v>59428.553639655358</v>
      </c>
      <c r="F48" s="73">
        <f>+DATA!X49*($K$67/$F$67)</f>
        <v>58934.537764457957</v>
      </c>
      <c r="G48" s="96">
        <f>+DATA!Y49</f>
        <v>54098</v>
      </c>
      <c r="H48" s="78">
        <f>+DATA!Z49</f>
        <v>49884.761867657631</v>
      </c>
      <c r="I48" s="78">
        <f>+DATA!AA49</f>
        <v>49198.631934077741</v>
      </c>
      <c r="J48" s="78">
        <f>+DATA!AB49</f>
        <v>50723.163157894742</v>
      </c>
      <c r="K48" s="78">
        <f>+DATA!AC49</f>
        <v>51663.437722419927</v>
      </c>
      <c r="L48" s="90"/>
      <c r="M48" s="98"/>
      <c r="N48" s="98"/>
      <c r="O48" s="96"/>
      <c r="P48" s="96" t="str">
        <f>+DATA!CG49</f>
        <v>NA</v>
      </c>
      <c r="Q48" s="96" t="str">
        <f>+DATA!CH49</f>
        <v>NA</v>
      </c>
      <c r="R48" s="96" t="str">
        <f>+DATA!CI49</f>
        <v>NA</v>
      </c>
      <c r="S48" s="96" t="str">
        <f>+DATA!CJ49</f>
        <v>NA</v>
      </c>
    </row>
    <row r="49" spans="1:19">
      <c r="A49" s="53" t="str">
        <f>+DATA!A50</f>
        <v>Nebraska</v>
      </c>
      <c r="B49" s="96">
        <f>+DATA!T50*($G$67/$B$67)</f>
        <v>50328.52186732187</v>
      </c>
      <c r="C49" s="73">
        <f>+DATA!U50*($H$67/$C$67)</f>
        <v>52585.498896353798</v>
      </c>
      <c r="D49" s="73">
        <f>+DATA!V50*($I$67/$D$67)</f>
        <v>52199.2907107438</v>
      </c>
      <c r="E49" s="73">
        <f>+DATA!W50*($J$67/$E$67)</f>
        <v>56274.578660186882</v>
      </c>
      <c r="F49" s="73">
        <f>+DATA!X50*($K$67/$F$67)</f>
        <v>56367.100399810763</v>
      </c>
      <c r="G49" s="96">
        <f>+DATA!Y50</f>
        <v>52358</v>
      </c>
      <c r="H49" s="78">
        <f>+DATA!Z50</f>
        <v>50864.813573883162</v>
      </c>
      <c r="I49" s="78">
        <f>+DATA!AA50</f>
        <v>51765.227651429857</v>
      </c>
      <c r="J49" s="78">
        <f>+DATA!AB50</f>
        <v>55207.398017976499</v>
      </c>
      <c r="K49" s="78">
        <f>+DATA!AC50</f>
        <v>53895.714007782102</v>
      </c>
      <c r="L49" s="90"/>
      <c r="M49" s="98"/>
      <c r="N49" s="98"/>
      <c r="O49" s="96"/>
      <c r="P49" s="96" t="str">
        <f>+DATA!CG50</f>
        <v>NA</v>
      </c>
      <c r="Q49" s="96">
        <f>+DATA!CH50</f>
        <v>51501.422857142854</v>
      </c>
      <c r="R49" s="96">
        <f>+DATA!CI50</f>
        <v>54114.458333333328</v>
      </c>
      <c r="S49" s="96">
        <f>+DATA!CJ50</f>
        <v>56184.128654970766</v>
      </c>
    </row>
    <row r="50" spans="1:19">
      <c r="A50" s="53" t="str">
        <f>+DATA!A51</f>
        <v>North Dakota</v>
      </c>
      <c r="B50" s="96">
        <f>+DATA!T51*($G$67/$B$67)</f>
        <v>45029.029975429978</v>
      </c>
      <c r="C50" s="73">
        <f>+DATA!U51*($H$67/$C$67)</f>
        <v>46103.490022874241</v>
      </c>
      <c r="D50" s="73">
        <f>+DATA!V51*($I$67/$D$67)</f>
        <v>46229.30210153482</v>
      </c>
      <c r="E50" s="73">
        <f>+DATA!W51*($J$67/$E$67)</f>
        <v>50332.058775907986</v>
      </c>
      <c r="F50" s="73">
        <f>+DATA!X51*($K$67/$F$67)</f>
        <v>52541.421330896796</v>
      </c>
      <c r="G50" s="96">
        <f>+DATA!Y51</f>
        <v>48560</v>
      </c>
      <c r="H50" s="78">
        <f>+DATA!Z51</f>
        <v>48051.754983388702</v>
      </c>
      <c r="I50" s="78">
        <f>+DATA!AA51</f>
        <v>49543.054699946893</v>
      </c>
      <c r="J50" s="78">
        <f>+DATA!AB51</f>
        <v>51806.072981366458</v>
      </c>
      <c r="K50" s="78">
        <f>+DATA!AC51</f>
        <v>52171.015585079207</v>
      </c>
      <c r="L50" s="90"/>
      <c r="M50" s="98"/>
      <c r="N50" s="98"/>
      <c r="O50" s="96"/>
      <c r="P50" s="96" t="str">
        <f>+DATA!CG51</f>
        <v>NA</v>
      </c>
      <c r="Q50" s="96" t="str">
        <f>+DATA!CH51</f>
        <v>NA</v>
      </c>
      <c r="R50" s="96" t="str">
        <f>+DATA!CI51</f>
        <v>NA</v>
      </c>
      <c r="S50" s="96" t="str">
        <f>+DATA!CJ51</f>
        <v>NA</v>
      </c>
    </row>
    <row r="51" spans="1:19">
      <c r="A51" s="53" t="str">
        <f>+DATA!A52</f>
        <v>Ohio</v>
      </c>
      <c r="B51" s="96">
        <f>+DATA!T52*($G$67/$B$67)</f>
        <v>60100.500737100738</v>
      </c>
      <c r="C51" s="73">
        <f>+DATA!U52*($H$67/$C$67)</f>
        <v>61695.790124827312</v>
      </c>
      <c r="D51" s="73">
        <f>+DATA!V52*($I$67/$D$67)</f>
        <v>61501.78600409237</v>
      </c>
      <c r="E51" s="73">
        <f>+DATA!W52*($J$67/$E$67)</f>
        <v>64920.476823611731</v>
      </c>
      <c r="F51" s="73">
        <f>+DATA!X52*($K$67/$F$67)</f>
        <v>65449.408562409022</v>
      </c>
      <c r="G51" s="96">
        <f>+DATA!Y52</f>
        <v>60202</v>
      </c>
      <c r="H51" s="78">
        <f>+DATA!Z52</f>
        <v>58865.586414757345</v>
      </c>
      <c r="I51" s="78">
        <f>+DATA!AA52</f>
        <v>60820.254100540827</v>
      </c>
      <c r="J51" s="78">
        <f>+DATA!AB52</f>
        <v>62069.189354249618</v>
      </c>
      <c r="K51" s="78">
        <f>+DATA!AC52</f>
        <v>61819.510314341846</v>
      </c>
      <c r="L51" s="90"/>
      <c r="M51" s="98"/>
      <c r="N51" s="98"/>
      <c r="O51" s="96"/>
      <c r="P51" s="96" t="str">
        <f>+DATA!CG52</f>
        <v>NA</v>
      </c>
      <c r="Q51" s="96">
        <f>+DATA!CH52</f>
        <v>54831.801749271137</v>
      </c>
      <c r="R51" s="96">
        <f>+DATA!CI52</f>
        <v>55567.704477611936</v>
      </c>
      <c r="S51" s="96">
        <f>+DATA!CJ52</f>
        <v>56502.925465838503</v>
      </c>
    </row>
    <row r="52" spans="1:19">
      <c r="A52" s="53" t="str">
        <f>+DATA!A53</f>
        <v>South Dakota</v>
      </c>
      <c r="B52" s="96">
        <f>+DATA!T53*($G$67/$B$67)</f>
        <v>45244.384275184275</v>
      </c>
      <c r="C52" s="73">
        <f>+DATA!U53*($H$67/$C$67)</f>
        <v>46883.998745605742</v>
      </c>
      <c r="D52" s="73">
        <f>+DATA!V53*($I$67/$D$67)</f>
        <v>47361.166417112297</v>
      </c>
      <c r="E52" s="73">
        <f>+DATA!W53*($J$67/$E$67)</f>
        <v>49115.245884652817</v>
      </c>
      <c r="F52" s="73">
        <f>+DATA!X53*($K$67/$F$67)</f>
        <v>49716.078024655959</v>
      </c>
      <c r="G52" s="96">
        <f>+DATA!Y53</f>
        <v>45437</v>
      </c>
      <c r="H52" s="78">
        <f>+DATA!Z53</f>
        <v>43449.308411214952</v>
      </c>
      <c r="I52" s="78">
        <f>+DATA!AA53</f>
        <v>44285.669562995143</v>
      </c>
      <c r="J52" s="78">
        <f>+DATA!AB53</f>
        <v>47465.693925233645</v>
      </c>
      <c r="K52" s="78">
        <f>+DATA!AC53</f>
        <v>46236.135169927911</v>
      </c>
      <c r="L52" s="90"/>
      <c r="M52" s="98"/>
      <c r="N52" s="98"/>
      <c r="O52" s="96"/>
      <c r="P52" s="96" t="str">
        <f>+DATA!CG53</f>
        <v>NA</v>
      </c>
      <c r="Q52" s="96" t="str">
        <f>+DATA!CH53</f>
        <v>NA</v>
      </c>
      <c r="R52" s="96" t="str">
        <f>+DATA!CI53</f>
        <v>NA</v>
      </c>
      <c r="S52" s="96" t="str">
        <f>+DATA!CJ53</f>
        <v>NA</v>
      </c>
    </row>
    <row r="53" spans="1:19">
      <c r="A53" s="51" t="str">
        <f>+DATA!A54</f>
        <v>Wisconsin</v>
      </c>
      <c r="B53" s="98">
        <f>+DATA!T54*($G$67/$B$67)</f>
        <v>73003.997542997546</v>
      </c>
      <c r="C53" s="78">
        <f>+DATA!U54*($H$67/$C$67)</f>
        <v>76060.134893133596</v>
      </c>
      <c r="D53" s="78">
        <f>+DATA!V54*($I$67/$D$67)</f>
        <v>74076.979552906108</v>
      </c>
      <c r="E53" s="78">
        <f>+DATA!W54*($J$67/$E$67)</f>
        <v>81524.987530887927</v>
      </c>
      <c r="F53" s="78">
        <f>+DATA!X54*($K$67/$F$67)</f>
        <v>83573.41990647545</v>
      </c>
      <c r="G53" s="98">
        <f>+DATA!Y54</f>
        <v>75779</v>
      </c>
      <c r="H53" s="78">
        <f>+DATA!Z54</f>
        <v>71041.093993659495</v>
      </c>
      <c r="I53" s="78">
        <f>+DATA!AA54</f>
        <v>71128.695243287453</v>
      </c>
      <c r="J53" s="78">
        <f>+DATA!AB54</f>
        <v>52336.045429362879</v>
      </c>
      <c r="K53" s="78">
        <f>+DATA!AC54</f>
        <v>92400.27355072464</v>
      </c>
      <c r="L53" s="90"/>
      <c r="M53" s="98"/>
      <c r="N53" s="98"/>
      <c r="O53" s="98"/>
      <c r="P53" s="98" t="str">
        <f>+DATA!CG54</f>
        <v>NA</v>
      </c>
      <c r="Q53" s="98">
        <f>+DATA!CH54</f>
        <v>74496.294063187117</v>
      </c>
      <c r="R53" s="98">
        <f>+DATA!CI54</f>
        <v>76013.107293931607</v>
      </c>
      <c r="S53" s="98">
        <f>+DATA!CJ54</f>
        <v>76483.388347205706</v>
      </c>
    </row>
    <row r="54" spans="1:19" s="136" customFormat="1">
      <c r="A54" s="133"/>
      <c r="B54" s="134"/>
      <c r="C54" s="116"/>
      <c r="D54" s="116"/>
      <c r="E54" s="116"/>
      <c r="F54" s="116"/>
      <c r="G54" s="134"/>
      <c r="H54" s="116"/>
      <c r="I54" s="116"/>
      <c r="J54" s="116"/>
      <c r="K54" s="116"/>
      <c r="L54" s="135"/>
      <c r="M54" s="134"/>
      <c r="N54" s="134"/>
      <c r="O54" s="134"/>
      <c r="P54" s="134">
        <f>+DATA!CG55</f>
        <v>0</v>
      </c>
      <c r="Q54" s="134">
        <f>+DATA!CH55</f>
        <v>0</v>
      </c>
      <c r="R54" s="134">
        <f>+DATA!CI55</f>
        <v>0</v>
      </c>
      <c r="S54" s="134">
        <f>+DATA!CJ55</f>
        <v>0</v>
      </c>
    </row>
    <row r="55" spans="1:19">
      <c r="A55" s="53" t="str">
        <f>+DATA!A56</f>
        <v>Connecticut</v>
      </c>
      <c r="B55" s="96">
        <f>+DATA!T56*($G$67/$B$67)</f>
        <v>71866.171990171992</v>
      </c>
      <c r="C55" s="73">
        <f>+DATA!U56*($H$67/$C$67)</f>
        <v>74705.648593279868</v>
      </c>
      <c r="D55" s="73">
        <f>+DATA!V56*($I$67/$D$67)</f>
        <v>74803.86767436839</v>
      </c>
      <c r="E55" s="73">
        <f>+DATA!W56*($J$67/$E$67)</f>
        <v>76169.580406549256</v>
      </c>
      <c r="F55" s="73">
        <f>+DATA!X56*($K$67/$F$67)</f>
        <v>74754.714720600503</v>
      </c>
      <c r="G55" s="96">
        <f>+DATA!Y56</f>
        <v>70106</v>
      </c>
      <c r="H55" s="78">
        <f>+DATA!Z56</f>
        <v>63235.179272054287</v>
      </c>
      <c r="I55" s="78">
        <f>+DATA!AA56</f>
        <v>65793.320135746602</v>
      </c>
      <c r="J55" s="78">
        <f>+DATA!AB56</f>
        <v>68541.874316939895</v>
      </c>
      <c r="K55" s="78">
        <f>+DATA!AC56</f>
        <v>72510.611888111889</v>
      </c>
      <c r="L55" s="90"/>
      <c r="M55" s="98"/>
      <c r="N55" s="98"/>
      <c r="O55" s="96"/>
      <c r="P55" s="96" t="str">
        <f>+DATA!CG56</f>
        <v>NA</v>
      </c>
      <c r="Q55" s="96">
        <f>+DATA!CH56</f>
        <v>62187.554347826088</v>
      </c>
      <c r="R55" s="96">
        <f>+DATA!CI56</f>
        <v>63737.883116883117</v>
      </c>
      <c r="S55" s="96">
        <f>+DATA!CJ56</f>
        <v>73894.14432989691</v>
      </c>
    </row>
    <row r="56" spans="1:19">
      <c r="A56" s="53" t="str">
        <f>+DATA!A57</f>
        <v>Maine</v>
      </c>
      <c r="B56" s="96">
        <f>+DATA!T57*($G$67/$B$67)</f>
        <v>56943.451105651111</v>
      </c>
      <c r="C56" s="73">
        <f>+DATA!U57*($H$67/$C$67)</f>
        <v>57078.051303506356</v>
      </c>
      <c r="D56" s="73">
        <f>+DATA!V57*($I$67/$D$67)</f>
        <v>57940.537009497959</v>
      </c>
      <c r="E56" s="73">
        <f>+DATA!W57*($J$67/$E$67)</f>
        <v>61240.456526356211</v>
      </c>
      <c r="F56" s="73">
        <f>+DATA!X57*($K$67/$F$67)</f>
        <v>59206.165039057749</v>
      </c>
      <c r="G56" s="96">
        <f>+DATA!Y57</f>
        <v>53286</v>
      </c>
      <c r="H56" s="78">
        <f>+DATA!Z57</f>
        <v>52290.150417827295</v>
      </c>
      <c r="I56" s="78">
        <f>+DATA!AA57</f>
        <v>53628.445945945939</v>
      </c>
      <c r="J56" s="78">
        <f>+DATA!AB57</f>
        <v>55100.285756327256</v>
      </c>
      <c r="K56" s="78">
        <f>+DATA!AC57</f>
        <v>56147.119241192413</v>
      </c>
      <c r="L56" s="90"/>
      <c r="M56" s="98"/>
      <c r="N56" s="98"/>
      <c r="O56" s="96"/>
      <c r="P56" s="96" t="str">
        <f>+DATA!CG57</f>
        <v>NA</v>
      </c>
      <c r="Q56" s="96">
        <f>+DATA!CH57</f>
        <v>50339.61</v>
      </c>
      <c r="R56" s="96">
        <f>+DATA!CI57</f>
        <v>50508.990825688074</v>
      </c>
      <c r="S56" s="96">
        <f>+DATA!CJ57</f>
        <v>52914.426605504588</v>
      </c>
    </row>
    <row r="57" spans="1:19">
      <c r="A57" s="53" t="str">
        <f>+DATA!A58</f>
        <v>Massachusetts</v>
      </c>
      <c r="B57" s="96">
        <f>+DATA!T58*($G$67/$B$67)</f>
        <v>62451.636855036857</v>
      </c>
      <c r="C57" s="73">
        <f>+DATA!U58*($H$67/$C$67)</f>
        <v>65173.90957184109</v>
      </c>
      <c r="D57" s="73">
        <f>+DATA!V58*($I$67/$D$67)</f>
        <v>63921.430213529311</v>
      </c>
      <c r="E57" s="73">
        <f>+DATA!W58*($J$67/$E$67)</f>
        <v>66422.982711833945</v>
      </c>
      <c r="F57" s="73">
        <f>+DATA!X58*($K$67/$F$67)</f>
        <v>64983.505586636224</v>
      </c>
      <c r="G57" s="96">
        <f>+DATA!Y58</f>
        <v>59933</v>
      </c>
      <c r="H57" s="78">
        <f>+DATA!Z58</f>
        <v>55033.46366782007</v>
      </c>
      <c r="I57" s="78">
        <f>+DATA!AA58</f>
        <v>59392.706042354774</v>
      </c>
      <c r="J57" s="78">
        <f>+DATA!AB58</f>
        <v>61805.644754790512</v>
      </c>
      <c r="K57" s="78">
        <f>+DATA!AC58</f>
        <v>61528.203228558305</v>
      </c>
      <c r="L57" s="90"/>
      <c r="M57" s="98"/>
      <c r="N57" s="98"/>
      <c r="O57" s="96"/>
      <c r="P57" s="96" t="str">
        <f>+DATA!CG58</f>
        <v>NA</v>
      </c>
      <c r="Q57" s="96" t="str">
        <f>+DATA!CH58</f>
        <v>NA</v>
      </c>
      <c r="R57" s="96" t="str">
        <f>+DATA!CI58</f>
        <v>NA</v>
      </c>
      <c r="S57" s="96" t="str">
        <f>+DATA!CJ58</f>
        <v>NA</v>
      </c>
    </row>
    <row r="58" spans="1:19">
      <c r="A58" s="53" t="str">
        <f>+DATA!A59</f>
        <v>New Hampshire</v>
      </c>
      <c r="B58" s="96">
        <f>+DATA!T59*($G$67/$B$67)</f>
        <v>52561.990171990175</v>
      </c>
      <c r="C58" s="73">
        <f>+DATA!U59*($H$67/$C$67)</f>
        <v>53485.158227669366</v>
      </c>
      <c r="D58" s="73">
        <f>+DATA!V59*($I$67/$D$67)</f>
        <v>53213.596493506491</v>
      </c>
      <c r="E58" s="73">
        <f>+DATA!W59*($J$67/$E$67)</f>
        <v>60350.516178789432</v>
      </c>
      <c r="F58" s="73">
        <f>+DATA!X59*($K$67/$F$67)</f>
        <v>59729.171767247426</v>
      </c>
      <c r="G58" s="96">
        <f>+DATA!Y59</f>
        <v>54360</v>
      </c>
      <c r="H58" s="78">
        <f>+DATA!Z59</f>
        <v>46736.993953644611</v>
      </c>
      <c r="I58" s="78">
        <f>+DATA!AA59</f>
        <v>54492.488999999994</v>
      </c>
      <c r="J58" s="78">
        <f>+DATA!AB59</f>
        <v>56761.244193762439</v>
      </c>
      <c r="K58" s="78">
        <f>+DATA!AC59</f>
        <v>56825.253834916002</v>
      </c>
      <c r="L58" s="90"/>
      <c r="M58" s="98"/>
      <c r="N58" s="98"/>
      <c r="O58" s="96"/>
      <c r="P58" s="96" t="str">
        <f>+DATA!CG59</f>
        <v>NA</v>
      </c>
      <c r="Q58" s="96">
        <f>+DATA!CH59</f>
        <v>51320.46666666666</v>
      </c>
      <c r="R58" s="96">
        <f>+DATA!CI59</f>
        <v>52993.489864864867</v>
      </c>
      <c r="S58" s="96">
        <f>+DATA!CJ59</f>
        <v>53754.941176470587</v>
      </c>
    </row>
    <row r="59" spans="1:19">
      <c r="A59" s="53" t="str">
        <f>+DATA!A60</f>
        <v>New Jersey</v>
      </c>
      <c r="B59" s="96">
        <f>+DATA!T60*($G$67/$B$67)</f>
        <v>72995.11695331696</v>
      </c>
      <c r="C59" s="73">
        <f>+DATA!U60*($H$67/$C$67)</f>
        <v>74203.938990687937</v>
      </c>
      <c r="D59" s="73">
        <f>+DATA!V60*($I$67/$D$67)</f>
        <v>72692.43904216995</v>
      </c>
      <c r="E59" s="73">
        <f>+DATA!W60*($J$67/$E$67)</f>
        <v>77115.481521942464</v>
      </c>
      <c r="F59" s="73">
        <f>+DATA!X60*($K$67/$F$67)</f>
        <v>78763.039589050793</v>
      </c>
      <c r="G59" s="96">
        <f>+DATA!Y60</f>
        <v>72713</v>
      </c>
      <c r="H59" s="78">
        <f>+DATA!Z60</f>
        <v>66472.190575498069</v>
      </c>
      <c r="I59" s="78">
        <f>+DATA!AA60</f>
        <v>65618.316460688933</v>
      </c>
      <c r="J59" s="78">
        <f>+DATA!AB60</f>
        <v>65498.532770757731</v>
      </c>
      <c r="K59" s="78">
        <f>+DATA!AC60</f>
        <v>66273.720836236927</v>
      </c>
      <c r="L59" s="90"/>
      <c r="M59" s="98"/>
      <c r="N59" s="98"/>
      <c r="O59" s="96"/>
      <c r="P59" s="96" t="str">
        <f>+DATA!CG60</f>
        <v>NA</v>
      </c>
      <c r="Q59" s="96" t="str">
        <f>+DATA!CH60</f>
        <v>NA</v>
      </c>
      <c r="R59" s="96" t="str">
        <f>+DATA!CI60</f>
        <v>NA</v>
      </c>
      <c r="S59" s="96" t="str">
        <f>+DATA!CJ60</f>
        <v>NA</v>
      </c>
    </row>
    <row r="60" spans="1:19">
      <c r="A60" s="53" t="str">
        <f>+DATA!A61</f>
        <v>New York</v>
      </c>
      <c r="B60" s="96">
        <f>+DATA!T61*($G$67/$B$67)</f>
        <v>71550.91105651106</v>
      </c>
      <c r="C60" s="73">
        <f>+DATA!U61*($H$67/$C$67)</f>
        <v>72006.807923553482</v>
      </c>
      <c r="D60" s="73">
        <f>+DATA!V61*($I$67/$D$67)</f>
        <v>71876.026642762197</v>
      </c>
      <c r="E60" s="73">
        <f>+DATA!W61*($J$67/$E$67)</f>
        <v>77061.299235291313</v>
      </c>
      <c r="F60" s="73">
        <f>+DATA!X61*($K$67/$F$67)</f>
        <v>76736.631887634008</v>
      </c>
      <c r="G60" s="96">
        <f>+DATA!Y61</f>
        <v>71706</v>
      </c>
      <c r="H60" s="78">
        <f>+DATA!Z61</f>
        <v>61232.150783788951</v>
      </c>
      <c r="I60" s="78">
        <f>+DATA!AA61</f>
        <v>61319.034000267369</v>
      </c>
      <c r="J60" s="78">
        <f>+DATA!AB61</f>
        <v>66952.539358031121</v>
      </c>
      <c r="K60" s="78">
        <f>+DATA!AC61</f>
        <v>70201.375275535742</v>
      </c>
      <c r="L60" s="90"/>
      <c r="M60" s="98"/>
      <c r="N60" s="98"/>
      <c r="O60" s="96"/>
      <c r="P60" s="96" t="str">
        <f>+DATA!CG61</f>
        <v>NA</v>
      </c>
      <c r="Q60" s="96" t="str">
        <f>+DATA!CH61</f>
        <v>NA</v>
      </c>
      <c r="R60" s="96" t="str">
        <f>+DATA!CI61</f>
        <v>NA</v>
      </c>
      <c r="S60" s="96" t="str">
        <f>+DATA!CJ61</f>
        <v>NA</v>
      </c>
    </row>
    <row r="61" spans="1:19">
      <c r="A61" s="51" t="str">
        <f>+DATA!A62</f>
        <v>Pennsylvania</v>
      </c>
      <c r="B61" s="98">
        <f>+DATA!T62*($G$67/$B$67)</f>
        <v>61744.519901719905</v>
      </c>
      <c r="C61" s="73">
        <f>+DATA!U62*($H$67/$C$67)</f>
        <v>62819.279268093807</v>
      </c>
      <c r="D61" s="73">
        <f>+DATA!V62*($I$67/$D$67)</f>
        <v>62068.670099803734</v>
      </c>
      <c r="E61" s="73">
        <f>+DATA!W62*($J$67/$E$67)</f>
        <v>66155.363712717794</v>
      </c>
      <c r="F61" s="73">
        <f>+DATA!X62*($K$67/$F$67)</f>
        <v>67095.222602603957</v>
      </c>
      <c r="G61" s="98">
        <f>+DATA!Y62</f>
        <v>61235</v>
      </c>
      <c r="H61" s="78">
        <f>+DATA!Z62</f>
        <v>58984.75893949029</v>
      </c>
      <c r="I61" s="78">
        <f>+DATA!AA62</f>
        <v>60222.177079907924</v>
      </c>
      <c r="J61" s="78">
        <f>+DATA!AB62</f>
        <v>60551.252810171354</v>
      </c>
      <c r="K61" s="78">
        <f>+DATA!AC62</f>
        <v>60497.66062554808</v>
      </c>
      <c r="L61" s="90"/>
      <c r="M61" s="98"/>
      <c r="N61" s="98"/>
      <c r="O61" s="98"/>
      <c r="P61" s="98" t="str">
        <f>+DATA!CG62</f>
        <v>NA</v>
      </c>
      <c r="Q61" s="98">
        <f>+DATA!CH62</f>
        <v>70865.429032258064</v>
      </c>
      <c r="R61" s="98">
        <f>+DATA!CI62</f>
        <v>67377.241935483878</v>
      </c>
      <c r="S61" s="98">
        <f>+DATA!CJ62</f>
        <v>68475.3</v>
      </c>
    </row>
    <row r="62" spans="1:19">
      <c r="A62" s="51" t="str">
        <f>+DATA!A63</f>
        <v>Rhode Island</v>
      </c>
      <c r="B62" s="98">
        <f>+DATA!T63*($G$67/$B$67)</f>
        <v>63390.759213759215</v>
      </c>
      <c r="C62" s="73">
        <f>+DATA!U63*($H$67/$C$67)</f>
        <v>62397.283006052661</v>
      </c>
      <c r="D62" s="73">
        <f>+DATA!V63*($I$67/$D$67)</f>
        <v>62988.457662337656</v>
      </c>
      <c r="E62" s="73">
        <f>+DATA!W63*($J$67/$E$67)</f>
        <v>68461.082922648377</v>
      </c>
      <c r="F62" s="73">
        <f>+DATA!X63*($K$67/$F$67)</f>
        <v>67344.198135221377</v>
      </c>
      <c r="G62" s="98">
        <f>+DATA!Y63</f>
        <v>60828</v>
      </c>
      <c r="H62" s="78">
        <f>+DATA!Z63</f>
        <v>61292.789205702647</v>
      </c>
      <c r="I62" s="78">
        <f>+DATA!AA63</f>
        <v>61029.187122736417</v>
      </c>
      <c r="J62" s="78">
        <f>+DATA!AB63</f>
        <v>60602.234504132233</v>
      </c>
      <c r="K62" s="78">
        <f>+DATA!AC63</f>
        <v>59974.306598984775</v>
      </c>
      <c r="L62" s="90"/>
      <c r="M62" s="98"/>
      <c r="N62" s="98"/>
      <c r="O62" s="98"/>
      <c r="P62" s="98" t="str">
        <f>+DATA!CG63</f>
        <v>NA</v>
      </c>
      <c r="Q62" s="98" t="str">
        <f>+DATA!CH63</f>
        <v>NA</v>
      </c>
      <c r="R62" s="98" t="str">
        <f>+DATA!CI63</f>
        <v>NA</v>
      </c>
      <c r="S62" s="98" t="str">
        <f>+DATA!CJ63</f>
        <v>NA</v>
      </c>
    </row>
    <row r="63" spans="1:19">
      <c r="A63" s="51" t="str">
        <f>+DATA!A64</f>
        <v>Vermont</v>
      </c>
      <c r="B63" s="98">
        <v>0</v>
      </c>
      <c r="C63" s="78"/>
      <c r="D63" s="78"/>
      <c r="E63" s="78"/>
      <c r="F63" s="78"/>
      <c r="G63" s="98" t="str">
        <f>+DATA!Y64</f>
        <v>—</v>
      </c>
      <c r="H63" s="78" t="str">
        <f>+DATA!Z64</f>
        <v>—</v>
      </c>
      <c r="I63" s="78">
        <f>+DATA!AA64</f>
        <v>55527.770114942527</v>
      </c>
      <c r="J63" s="78">
        <f>+DATA!AB64</f>
        <v>55317.378016085786</v>
      </c>
      <c r="K63" s="78">
        <f>+DATA!AC64</f>
        <v>56022.058906030856</v>
      </c>
      <c r="L63" s="90"/>
      <c r="M63" s="98"/>
      <c r="N63" s="98"/>
      <c r="O63" s="98"/>
      <c r="P63" s="98" t="str">
        <f>+DATA!CG64</f>
        <v>NA</v>
      </c>
      <c r="Q63" s="98" t="str">
        <f>+DATA!CH64</f>
        <v>NA</v>
      </c>
      <c r="R63" s="98" t="str">
        <f>+DATA!CI64</f>
        <v>NA</v>
      </c>
      <c r="S63" s="98" t="str">
        <f>+DATA!CJ64</f>
        <v>NA</v>
      </c>
    </row>
    <row r="64" spans="1:19" s="136" customFormat="1">
      <c r="A64" s="133" t="str">
        <f>+DATA!A65</f>
        <v>District of Columbia</v>
      </c>
      <c r="B64" s="134">
        <v>0</v>
      </c>
      <c r="C64" s="116"/>
      <c r="D64" s="116"/>
      <c r="E64" s="116"/>
      <c r="F64" s="116"/>
      <c r="G64" s="134">
        <f>+DATA!Y65</f>
        <v>0</v>
      </c>
      <c r="H64" s="116">
        <f>+DATA!Z65</f>
        <v>0</v>
      </c>
      <c r="I64" s="116">
        <f>+DATA!AA65</f>
        <v>0</v>
      </c>
      <c r="J64" s="116">
        <f>+DATA!AB65</f>
        <v>0</v>
      </c>
      <c r="K64" s="116">
        <f>+DATA!AC65</f>
        <v>0</v>
      </c>
      <c r="L64" s="135"/>
      <c r="M64" s="134"/>
      <c r="N64" s="134"/>
      <c r="O64" s="134"/>
      <c r="P64" s="134" t="str">
        <f>+DATA!CG65</f>
        <v>NA</v>
      </c>
      <c r="Q64" s="134" t="str">
        <f>+DATA!CH65</f>
        <v>NA</v>
      </c>
      <c r="R64" s="134" t="str">
        <f>+DATA!CI65</f>
        <v>NA</v>
      </c>
      <c r="S64" s="134" t="str">
        <f>+DATA!CJ65</f>
        <v>NA</v>
      </c>
    </row>
    <row r="65" spans="1:19" s="136" customFormat="1">
      <c r="A65" s="137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9"/>
      <c r="M65" s="139"/>
      <c r="N65" s="139"/>
      <c r="O65" s="139"/>
      <c r="P65" s="139"/>
      <c r="Q65" s="139"/>
      <c r="R65" s="139"/>
      <c r="S65" s="139"/>
    </row>
    <row r="66" spans="1:19">
      <c r="A66" s="102" t="s">
        <v>116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70"/>
      <c r="M66" s="70"/>
      <c r="N66" s="70"/>
      <c r="O66" s="70"/>
      <c r="P66" s="70"/>
      <c r="Q66" s="70"/>
      <c r="R66" s="70"/>
      <c r="S66" s="70"/>
    </row>
    <row r="67" spans="1:19">
      <c r="A67" s="102"/>
      <c r="B67" s="104">
        <v>203.5</v>
      </c>
      <c r="C67" s="104">
        <v>208.3</v>
      </c>
      <c r="D67" s="104">
        <v>220</v>
      </c>
      <c r="E67" s="104">
        <v>215.4</v>
      </c>
      <c r="F67" s="104">
        <v>218</v>
      </c>
      <c r="G67" s="104">
        <v>225.9</v>
      </c>
      <c r="H67" s="104">
        <v>229.6</v>
      </c>
      <c r="I67" s="104">
        <v>233.6</v>
      </c>
      <c r="J67" s="104">
        <v>238.3</v>
      </c>
      <c r="K67" s="104">
        <v>238.7</v>
      </c>
      <c r="L67" s="70"/>
      <c r="M67" s="70"/>
      <c r="N67" s="70"/>
      <c r="O67" s="70"/>
      <c r="P67" s="70"/>
      <c r="Q67" s="70"/>
      <c r="R67" s="70"/>
      <c r="S67" s="70"/>
    </row>
    <row r="68" spans="1:19">
      <c r="A68" s="105"/>
      <c r="B68" s="106"/>
      <c r="C68" s="106"/>
      <c r="D68" s="106"/>
      <c r="E68" s="106"/>
      <c r="F68" s="106"/>
      <c r="G68" s="107">
        <f>(G67-B67)/B67</f>
        <v>0.1100737100737101</v>
      </c>
      <c r="H68" s="107">
        <f>(H67-C67)/C67</f>
        <v>0.10225636101776275</v>
      </c>
      <c r="I68" s="107">
        <f>(I67-D67)/D67</f>
        <v>6.1818181818181793E-2</v>
      </c>
      <c r="J68" s="107">
        <f>(J67-E67)/E67</f>
        <v>0.10631383472609102</v>
      </c>
      <c r="K68" s="107">
        <f>(K67-F67)/F67</f>
        <v>9.4954128440366922E-2</v>
      </c>
      <c r="L68" s="70"/>
      <c r="M68" s="70"/>
      <c r="N68" s="70"/>
      <c r="O68" s="70"/>
      <c r="P68" s="70"/>
      <c r="Q68" s="70"/>
      <c r="R68" s="70"/>
      <c r="S68" s="70"/>
    </row>
  </sheetData>
  <pageMargins left="0.75" right="0.75" top="1" bottom="1" header="0.5" footer="0.5"/>
  <pageSetup scale="88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Table 83</vt:lpstr>
      <vt:lpstr>DATA</vt:lpstr>
      <vt:lpstr>All ranks Constant $</vt:lpstr>
      <vt:lpstr>All ranks Constant $ OLD</vt:lpstr>
      <vt:lpstr>AC</vt:lpstr>
      <vt:lpstr>DATA</vt:lpstr>
      <vt:lpstr>DATA!Print_Area</vt:lpstr>
      <vt:lpstr>'Table 83'!Print_Area</vt:lpstr>
      <vt:lpstr>'All ranks Constant $'!Print_Titles</vt:lpstr>
      <vt:lpstr>'All ranks Constant $ OLD'!Print_Titles</vt:lpstr>
      <vt:lpstr>DATA!Print_Titles</vt:lpstr>
      <vt:lpstr>'Table 83'!TABLE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2014-10-22T18:32:01Z</cp:lastPrinted>
  <dcterms:created xsi:type="dcterms:W3CDTF">1999-02-12T19:31:55Z</dcterms:created>
  <dcterms:modified xsi:type="dcterms:W3CDTF">2019-07-02T17:03:51Z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2019-04-24T16:07:05.3925952Z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